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2VMI_VNAS07\desktop$\fran.wylde\Desktop\Temp\"/>
    </mc:Choice>
  </mc:AlternateContent>
  <bookViews>
    <workbookView xWindow="0" yWindow="0" windowWidth="18210" windowHeight="8670" activeTab="1"/>
  </bookViews>
  <sheets>
    <sheet name="Guide for LAs" sheetId="13" r:id="rId1"/>
    <sheet name="Input form" sheetId="2" r:id="rId2"/>
    <sheet name="Plan output" sheetId="1" r:id="rId3"/>
    <sheet name="Do not change - workings" sheetId="8" r:id="rId4"/>
  </sheets>
  <definedNames>
    <definedName name="_xlnm._FilterDatabase" localSheetId="3" hidden="1">'Do not change - workings'!$L$3:$L$14</definedName>
    <definedName name="_xlnm._FilterDatabase" localSheetId="1" hidden="1">'Input form'!#REF!</definedName>
    <definedName name="_xlnm.Print_Area" localSheetId="1">'Input form'!$A$2:$P$91</definedName>
    <definedName name="_xlnm.Print_Area" localSheetId="2">'Plan output'!$B$32:$J$34</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8" l="1"/>
  <c r="K25" i="2"/>
  <c r="N25" i="2"/>
  <c r="K24" i="2"/>
  <c r="N24" i="2"/>
  <c r="K23" i="2"/>
  <c r="N23" i="2"/>
  <c r="K22" i="2"/>
  <c r="N22" i="2"/>
  <c r="K21" i="2"/>
  <c r="N21" i="2"/>
  <c r="K20" i="2"/>
  <c r="N20" i="2"/>
  <c r="K19" i="2"/>
  <c r="N19" i="2"/>
  <c r="B1" i="1" l="1"/>
  <c r="K14" i="2" l="1"/>
  <c r="K18" i="2" l="1"/>
  <c r="N18" i="2"/>
  <c r="N14" i="2"/>
  <c r="N15" i="2"/>
  <c r="N16" i="2"/>
  <c r="N17" i="2"/>
  <c r="K15" i="2"/>
  <c r="K16" i="2"/>
  <c r="K17" i="2"/>
  <c r="I23" i="8" l="1"/>
  <c r="I24" i="8"/>
  <c r="I25" i="8"/>
  <c r="I26" i="8"/>
  <c r="I27" i="8"/>
  <c r="I22" i="8"/>
  <c r="H23" i="8"/>
  <c r="H24" i="8"/>
  <c r="H25" i="8"/>
  <c r="H26" i="8"/>
  <c r="H27" i="8"/>
  <c r="H22" i="8"/>
  <c r="F23" i="8"/>
  <c r="F24" i="8"/>
  <c r="F25" i="8"/>
  <c r="F26" i="8"/>
  <c r="F27" i="8"/>
  <c r="F22" i="8"/>
  <c r="E23" i="8"/>
  <c r="E24" i="8"/>
  <c r="E25" i="8"/>
  <c r="E26" i="8"/>
  <c r="E27" i="8"/>
  <c r="E22" i="8"/>
  <c r="D23" i="8"/>
  <c r="D24" i="8"/>
  <c r="D25" i="8"/>
  <c r="D26" i="8"/>
  <c r="D27" i="8"/>
  <c r="D22" i="8"/>
  <c r="C23" i="8"/>
  <c r="C24" i="8"/>
  <c r="C25" i="8"/>
  <c r="C26" i="8"/>
  <c r="C27" i="8"/>
  <c r="C22" i="8"/>
  <c r="I12" i="8"/>
  <c r="I13" i="8"/>
  <c r="I14" i="8"/>
  <c r="I15" i="8"/>
  <c r="I16" i="8"/>
  <c r="I11" i="8"/>
  <c r="H12" i="8"/>
  <c r="H13" i="8"/>
  <c r="H14" i="8"/>
  <c r="H15" i="8"/>
  <c r="H16" i="8"/>
  <c r="H11" i="8"/>
  <c r="F12" i="8"/>
  <c r="F13" i="8"/>
  <c r="F14" i="8"/>
  <c r="F15" i="8"/>
  <c r="F16" i="8"/>
  <c r="F11" i="8"/>
  <c r="E12" i="8"/>
  <c r="E13" i="8"/>
  <c r="E14" i="8"/>
  <c r="E15" i="8"/>
  <c r="E16" i="8"/>
  <c r="E11" i="8"/>
  <c r="D12" i="8"/>
  <c r="D13" i="8"/>
  <c r="D14" i="8"/>
  <c r="D15" i="8"/>
  <c r="D16" i="8"/>
  <c r="D11" i="8"/>
  <c r="C12" i="8"/>
  <c r="C13" i="8"/>
  <c r="C14" i="8"/>
  <c r="C15" i="8"/>
  <c r="C16" i="8"/>
  <c r="C11" i="8"/>
  <c r="J13" i="8" l="1"/>
  <c r="J16" i="8"/>
  <c r="J11" i="8"/>
  <c r="J12" i="8"/>
  <c r="J15" i="8"/>
  <c r="J14" i="8"/>
  <c r="D17" i="8"/>
  <c r="E6" i="2"/>
  <c r="U159" i="8"/>
  <c r="T159" i="8" s="1"/>
  <c r="S159" i="8" s="1"/>
  <c r="J10" i="1" l="1"/>
  <c r="J9" i="1"/>
  <c r="J7" i="1"/>
  <c r="J6" i="1"/>
  <c r="H10" i="1"/>
  <c r="H9" i="1"/>
  <c r="H7" i="1"/>
  <c r="H6" i="1"/>
  <c r="J4" i="1" l="1"/>
  <c r="H4" i="1"/>
  <c r="L7" i="2"/>
  <c r="O7" i="2" s="1"/>
  <c r="L6" i="2"/>
  <c r="O6" i="2" s="1"/>
  <c r="B27" i="8" l="1"/>
  <c r="B26" i="8"/>
  <c r="B25" i="8"/>
  <c r="B24" i="8"/>
  <c r="B23" i="8"/>
  <c r="B22" i="8"/>
  <c r="G26" i="8" l="1"/>
  <c r="G25" i="8"/>
  <c r="G22" i="8"/>
  <c r="G23" i="8"/>
  <c r="G27" i="8"/>
  <c r="G24" i="8"/>
  <c r="G16" i="8"/>
  <c r="G15" i="8"/>
  <c r="G13" i="8"/>
  <c r="G12" i="8"/>
  <c r="G28" i="8" l="1"/>
  <c r="G11" i="8"/>
  <c r="G14" i="8"/>
  <c r="G17" i="8" l="1"/>
  <c r="J22" i="8"/>
  <c r="J23" i="8"/>
  <c r="J27" i="8"/>
  <c r="C28" i="8" l="1"/>
  <c r="H28" i="8"/>
  <c r="D28" i="8"/>
  <c r="I28" i="8"/>
  <c r="F28" i="8"/>
  <c r="E28" i="8"/>
  <c r="J26" i="8"/>
  <c r="J25" i="8"/>
  <c r="J24" i="8"/>
  <c r="J28" i="8" l="1"/>
  <c r="F2" i="8" l="1"/>
  <c r="F5" i="8" s="1"/>
  <c r="J3" i="1" l="1"/>
  <c r="C6" i="1" l="1"/>
  <c r="F17" i="8" l="1"/>
  <c r="H17" i="8"/>
  <c r="E17" i="8"/>
  <c r="I17" i="8"/>
  <c r="C17" i="8"/>
  <c r="J17" i="8" l="1"/>
  <c r="C9" i="1"/>
  <c r="B3" i="8" l="1"/>
  <c r="H3" i="1"/>
</calcChain>
</file>

<file path=xl/sharedStrings.xml><?xml version="1.0" encoding="utf-8"?>
<sst xmlns="http://schemas.openxmlformats.org/spreadsheetml/2006/main" count="470" uniqueCount="400">
  <si>
    <t>Local authority's special provision fund allocation</t>
  </si>
  <si>
    <t>Provision type</t>
  </si>
  <si>
    <t>Quality (Ofsted rating)</t>
  </si>
  <si>
    <t>Special provision fund allocation</t>
  </si>
  <si>
    <t>No. of facilities improvement projects</t>
  </si>
  <si>
    <t xml:space="preserve">£s investment in facilities </t>
  </si>
  <si>
    <t>£s investment in facilities</t>
  </si>
  <si>
    <t>Provision</t>
  </si>
  <si>
    <t>Places</t>
  </si>
  <si>
    <t>Local authority:</t>
  </si>
  <si>
    <t>Total no. new places planned</t>
  </si>
  <si>
    <t>Total</t>
  </si>
  <si>
    <t>Investment by quality</t>
  </si>
  <si>
    <t>Investment by provision type</t>
  </si>
  <si>
    <t>Other investment the local authority plans to make in SEND capital</t>
  </si>
  <si>
    <t>No. of places created from:</t>
  </si>
  <si>
    <t>Special provision fund</t>
  </si>
  <si>
    <t>Investment in new places</t>
  </si>
  <si>
    <t>Investment in facilities improvements</t>
  </si>
  <si>
    <t>Other investment</t>
  </si>
  <si>
    <t>Spreadsheet workings</t>
  </si>
  <si>
    <t>Spreadsheet workings: Codes</t>
  </si>
  <si>
    <t>Which projects do I enter information about?</t>
  </si>
  <si>
    <t>How to complete the template (guidance for local authorities)</t>
  </si>
  <si>
    <t>Enter how much the LA plans to invest in new places with funding from the special provision fund</t>
  </si>
  <si>
    <t>Where applicable enter how much the LA plans to invest in new places with any other funding.</t>
  </si>
  <si>
    <t xml:space="preserve">For investment in facilities </t>
  </si>
  <si>
    <t>Where applicable enter how much the LA plans to invest in improvements to facilities with any other funding.</t>
  </si>
  <si>
    <t>Please complete the following column(s) where the project involves creating new school places (adding to the number of places the school can provide)</t>
  </si>
  <si>
    <t>Information about overall funding</t>
  </si>
  <si>
    <t>Enter the number of places you plan to create from other funding for this project.</t>
  </si>
  <si>
    <t>Please complete the following column(s) where the project involves improving facilities at the school</t>
  </si>
  <si>
    <t>All information is entered into the 'input form' tab. The information you enter here generates your local authority's plan output.</t>
  </si>
  <si>
    <t>Password: provision1</t>
  </si>
  <si>
    <t>The purpose of the password is to unlock tabs or sheets that show how the spreadsheet works. You do not need to use the password to complete the spreadsheet.</t>
  </si>
  <si>
    <t>How to enter information:</t>
  </si>
  <si>
    <t>Information about individual projects</t>
  </si>
  <si>
    <t>Date of last update</t>
  </si>
  <si>
    <t>LA Number</t>
  </si>
  <si>
    <t>Local Authority name</t>
  </si>
  <si>
    <t xml:space="preserve"> 2018/19</t>
  </si>
  <si>
    <t>2019/20</t>
  </si>
  <si>
    <t xml:space="preserve"> 2020/21</t>
  </si>
  <si>
    <t>LAs total allocation</t>
  </si>
  <si>
    <t>Totals</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</si>
  <si>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</si>
  <si>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</si>
  <si>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</si>
  <si>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</si>
  <si>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</si>
  <si>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</si>
  <si>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</si>
  <si>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</si>
  <si>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</si>
  <si>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</si>
  <si>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</si>
  <si>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</si>
  <si>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</si>
  <si>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</si>
  <si>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</si>
  <si>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</si>
  <si>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</si>
  <si>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</si>
  <si>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</si>
  <si>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</si>
  <si>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</si>
  <si>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</si>
  <si>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</si>
  <si>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</si>
  <si>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</si>
  <si>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</si>
  <si>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</si>
  <si>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</si>
  <si>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</si>
  <si>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</si>
  <si>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</si>
  <si>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</si>
  <si>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</si>
  <si>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</si>
  <si>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</si>
  <si>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</si>
  <si>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</si>
  <si>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</si>
  <si>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</si>
  <si>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</si>
  <si>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</si>
  <si>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</si>
  <si>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</si>
  <si>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</si>
  <si>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</si>
  <si>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</si>
  <si>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</si>
  <si>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</si>
  <si>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</si>
  <si>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</si>
  <si>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</si>
  <si>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</si>
  <si>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</si>
  <si>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</si>
  <si>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</si>
  <si>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</si>
  <si>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</si>
  <si>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</si>
  <si>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</si>
  <si>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</si>
  <si>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</si>
  <si>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</si>
  <si>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</si>
  <si>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</si>
  <si>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</si>
  <si>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</si>
  <si>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</si>
  <si>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</si>
  <si>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</si>
  <si>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</si>
  <si>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</si>
  <si>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</si>
  <si>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</si>
  <si>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</si>
  <si>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</si>
  <si>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</si>
  <si>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</si>
  <si>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</si>
  <si>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</si>
  <si>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</si>
  <si>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</si>
  <si>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</si>
  <si>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</si>
  <si>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</si>
  <si>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</si>
  <si>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</si>
  <si>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</si>
  <si>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</si>
  <si>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</si>
  <si>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</si>
  <si>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</si>
  <si>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</si>
  <si>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</si>
  <si>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</si>
  <si>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</si>
  <si>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</si>
  <si>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</si>
  <si>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</si>
  <si>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</si>
  <si>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</si>
  <si>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</si>
  <si>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</si>
  <si>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</si>
  <si>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</si>
  <si>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</si>
  <si>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</si>
  <si>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</si>
  <si>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</si>
  <si>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</si>
  <si>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</si>
  <si>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</si>
  <si>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</si>
  <si>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</si>
  <si>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</si>
  <si>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</si>
  <si>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</si>
  <si>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</si>
  <si>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</si>
  <si>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</si>
  <si>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</si>
  <si>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</si>
  <si>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</si>
  <si>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</si>
  <si>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</si>
  <si>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</si>
  <si>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</si>
  <si>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</si>
  <si>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</si>
  <si>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</si>
  <si>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</si>
  <si>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</si>
  <si>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</si>
  <si>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</si>
  <si>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</si>
  <si>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</si>
  <si>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</si>
  <si>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</si>
  <si>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</si>
  <si>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</si>
  <si>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</si>
  <si>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</si>
  <si>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</si>
  <si>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</si>
  <si>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</si>
  <si>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</si>
  <si>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</si>
  <si>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</si>
  <si>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</si>
  <si>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</si>
  <si>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</si>
  <si>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 xml:space="preserve"> Special provision fund: Allocation for local authorities from 2018/19 to 2020/21</t>
  </si>
  <si>
    <t>Published March 2017</t>
  </si>
  <si>
    <t xml:space="preserve">Allocations </t>
  </si>
  <si>
    <t>SELECT LOCAL AUTHORITY</t>
  </si>
  <si>
    <t>outstanding</t>
  </si>
  <si>
    <t>good</t>
  </si>
  <si>
    <t>requires improvement</t>
  </si>
  <si>
    <t>inadequate</t>
  </si>
  <si>
    <t>not yet inspected</t>
  </si>
  <si>
    <t>Local authority</t>
  </si>
  <si>
    <t>Copied from https://www.gov.uk/government/publications/send-provision-capital-funding-for-pupils-with-ehc-plans at 20 March 2017</t>
  </si>
  <si>
    <t>Ofsted inspection judgment</t>
  </si>
  <si>
    <t>not inspected by Ofsted</t>
  </si>
  <si>
    <t>Investment in facilities (£)</t>
  </si>
  <si>
    <t xml:space="preserve">Type of SEN or disability that project is designed to meet.  </t>
  </si>
  <si>
    <t>Special unit or resourced provision</t>
  </si>
  <si>
    <t>Group</t>
  </si>
  <si>
    <t>Enter additional information about the aims of the project. This should include a short explanation of how this fits into the wider strategic plan. This might also include, for example, a brief explanation of which facilities the LA plans to improve.</t>
  </si>
  <si>
    <t>This should include whether and when meetings took place or if consultation took place via other means i.e. via email.</t>
  </si>
  <si>
    <t>Include a summary of what the conversation was about.</t>
  </si>
  <si>
    <t>Outcome including any changes as a result of the consultation</t>
  </si>
  <si>
    <t>Explain what points were agreed, what decisions or actions came out of the discussion, and what (if any) changes were, or will be made to plans.</t>
  </si>
  <si>
    <t>Age range</t>
  </si>
  <si>
    <t>Under 5s</t>
  </si>
  <si>
    <t>Select from drop-down list the school's Ofsted grading at its last inspection before this plan is published or updated. The grade for special units should be listed as the Ofsted grading of the school.</t>
  </si>
  <si>
    <t>Date and method of discussion i.e. meeting or online consultation</t>
  </si>
  <si>
    <r>
      <t xml:space="preserve">The template </t>
    </r>
    <r>
      <rPr>
        <b/>
        <sz val="12"/>
        <color theme="1"/>
        <rFont val="Arial"/>
        <family val="2"/>
      </rPr>
      <t xml:space="preserve">should </t>
    </r>
    <r>
      <rPr>
        <sz val="12"/>
        <color theme="1"/>
        <rFont val="Arial"/>
        <family val="2"/>
      </rPr>
      <t xml:space="preserve">include: </t>
    </r>
  </si>
  <si>
    <r>
      <t xml:space="preserve">For </t>
    </r>
    <r>
      <rPr>
        <b/>
        <u/>
        <sz val="12"/>
        <color theme="1"/>
        <rFont val="Arial"/>
        <family val="2"/>
      </rPr>
      <t>all</t>
    </r>
    <r>
      <rPr>
        <u/>
        <sz val="12"/>
        <color theme="1"/>
        <rFont val="Arial"/>
        <family val="2"/>
      </rPr>
      <t xml:space="preserve"> projects enter the following information:</t>
    </r>
  </si>
  <si>
    <r>
      <rPr>
        <b/>
        <u/>
        <sz val="12"/>
        <color theme="1"/>
        <rFont val="Arial"/>
        <family val="2"/>
      </rPr>
      <t>Required</t>
    </r>
    <r>
      <rPr>
        <u/>
        <sz val="12"/>
        <color theme="1"/>
        <rFont val="Arial"/>
        <family val="2"/>
      </rPr>
      <t xml:space="preserve"> information about consultation</t>
    </r>
  </si>
  <si>
    <t>The template is for local authorities to show local groups how they plan to invest in capital projects to get good outcomes for pupils with education, health and care (EHC) plans for their special educational need or disability.</t>
  </si>
  <si>
    <r>
      <t xml:space="preserve">This </t>
    </r>
    <r>
      <rPr>
        <b/>
        <sz val="12"/>
        <color theme="1"/>
        <rFont val="Arial"/>
        <family val="2"/>
      </rPr>
      <t>must</t>
    </r>
    <r>
      <rPr>
        <sz val="12"/>
        <color theme="1"/>
        <rFont val="Arial"/>
        <family val="2"/>
      </rPr>
      <t xml:space="preserve"> include capital projects funded fully or partially through the special provision fund allocation </t>
    </r>
  </si>
  <si>
    <t>Topic(s) of discussion</t>
  </si>
  <si>
    <t>No. of additional places planned</t>
  </si>
  <si>
    <t>Investment in additional places (£)</t>
  </si>
  <si>
    <t>Number of additional places</t>
  </si>
  <si>
    <t>£s investment for planned additional places</t>
  </si>
  <si>
    <t>Each project should be entered into the input form. This includes both investment in additional places and investment in facilities in all provision types.</t>
  </si>
  <si>
    <t xml:space="preserve">For investment in new (additional) places </t>
  </si>
  <si>
    <t xml:space="preserve">Total planned expenditure on projects: special provision fund </t>
  </si>
  <si>
    <t>Provision category</t>
  </si>
  <si>
    <t>Groups to select from</t>
  </si>
  <si>
    <t>Sub-groups</t>
  </si>
  <si>
    <t>Alternative provision/PRU</t>
  </si>
  <si>
    <t>Academy (or free school) Alternative provision</t>
  </si>
  <si>
    <t>Pupil referral unit (LA maintained)</t>
  </si>
  <si>
    <t>Independent and non-maintained</t>
  </si>
  <si>
    <t>Independent school</t>
  </si>
  <si>
    <t>Non-Maintained Special School</t>
  </si>
  <si>
    <t>Other independent special school</t>
  </si>
  <si>
    <t>Mainstream provision (not unit)</t>
  </si>
  <si>
    <t>Academy (or free school) 16-19 (mainstream)</t>
  </si>
  <si>
    <t>Academy or free school (mainstream)</t>
  </si>
  <si>
    <t>Maintained school (including community, foundation school)</t>
  </si>
  <si>
    <t>LA nursery school</t>
  </si>
  <si>
    <t>Studio school</t>
  </si>
  <si>
    <t>University technical college</t>
  </si>
  <si>
    <t>Special provision</t>
  </si>
  <si>
    <t>Academy (or free school) special</t>
  </si>
  <si>
    <t>Maintained special school (including community and foundations schools)</t>
  </si>
  <si>
    <t>Special unit/ resourced provision at academy</t>
  </si>
  <si>
    <t>Special unit/ resourced provision at free school</t>
  </si>
  <si>
    <t>Special unit/ resourced provision at other school</t>
  </si>
  <si>
    <t>Other</t>
  </si>
  <si>
    <t>Other school</t>
  </si>
  <si>
    <t>Other nursery or early years provision</t>
  </si>
  <si>
    <t>Other sixth-form or FE college</t>
  </si>
  <si>
    <t>Total investment</t>
  </si>
  <si>
    <t>Special provision fund investment in facilities</t>
  </si>
  <si>
    <t>Other investment in facilities</t>
  </si>
  <si>
    <t>Special provision fund investment in additional places</t>
  </si>
  <si>
    <t>Other investment in additional places</t>
  </si>
  <si>
    <t>Ofsted Judgement</t>
  </si>
  <si>
    <t>Outstanding</t>
  </si>
  <si>
    <t>Good</t>
  </si>
  <si>
    <t>Requires Improvement</t>
  </si>
  <si>
    <t>Inadequate</t>
  </si>
  <si>
    <t>Not yet inspected</t>
  </si>
  <si>
    <t>Not inspected by Ofsted</t>
  </si>
  <si>
    <t>Example LA</t>
  </si>
  <si>
    <t>Lists of categories</t>
  </si>
  <si>
    <t>Provision  URN</t>
  </si>
  <si>
    <t xml:space="preserve">LAs should use this section of the table to set out more details about the aims of the project. Beyond this further information can be listed in their strategic plan or directly on their local offer page. </t>
  </si>
  <si>
    <t>Additional Information about each project</t>
  </si>
  <si>
    <t>Primary</t>
  </si>
  <si>
    <t>Secondary</t>
  </si>
  <si>
    <t>Primary and secondary</t>
  </si>
  <si>
    <t>Post-16</t>
  </si>
  <si>
    <t>Primary, secondary and post-16</t>
  </si>
  <si>
    <t>Secondary and post-16</t>
  </si>
  <si>
    <t>Other category in 0-25 age-range (please specify in project description)</t>
  </si>
  <si>
    <t xml:space="preserve">All capital projects at a range of provision including mainstream and special schools designed to create new (additional) places, build new facilities or improve existing facilities to benefit pupils with EHC plans. This includes investment in mainstream and special provision for children and young people aged 0-25. </t>
  </si>
  <si>
    <t>Select your local authority from the drop-down list at cell E3 'Select Local Authority'.</t>
  </si>
  <si>
    <t>The amount your local authority will receive from the special provision fund will be automatically added to the cell E5.</t>
  </si>
  <si>
    <r>
      <t xml:space="preserve">In </t>
    </r>
    <r>
      <rPr>
        <b/>
        <sz val="12"/>
        <color theme="1"/>
        <rFont val="Arial"/>
        <family val="2"/>
      </rPr>
      <t>cell L3</t>
    </r>
    <r>
      <rPr>
        <sz val="12"/>
        <color theme="1"/>
        <rFont val="Arial"/>
        <family val="2"/>
      </rPr>
      <t xml:space="preserve"> enter the date of the last update (today's date).</t>
    </r>
  </si>
  <si>
    <t>Select provision type from drop-down box. (See a full list at the end of this form showing how provision types are categorised).
Select 'other' if provision type is not listed and add further information in the comments box at column N 'Optional additional information'.</t>
  </si>
  <si>
    <t>Age range for project</t>
  </si>
  <si>
    <t>Select from drop-down list the age range that the new places or the facilities' improvements are for.</t>
  </si>
  <si>
    <t>Additional information for each project</t>
  </si>
  <si>
    <t>Please enter information about the needs of the pupils that you plan to create additional places and/or improve facilities for. This could be general, or state specific needs depending upon the purpose of the project and the intake of the school.</t>
  </si>
  <si>
    <r>
      <rPr>
        <b/>
        <sz val="20"/>
        <color theme="0"/>
        <rFont val="Arial"/>
        <family val="2"/>
      </rPr>
      <t>Consultation form</t>
    </r>
    <r>
      <rPr>
        <b/>
        <sz val="14"/>
        <color theme="0"/>
        <rFont val="Arial"/>
        <family val="2"/>
      </rPr>
      <t xml:space="preserve">
Consultation for all projects:</t>
    </r>
    <r>
      <rPr>
        <sz val="14"/>
        <color theme="0"/>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</si>
  <si>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Project information form</t>
  </si>
  <si>
    <t>There are two forms to complete on the 'input form' tab</t>
  </si>
  <si>
    <t>1. Project information form</t>
  </si>
  <si>
    <t>2. Consultation form</t>
  </si>
  <si>
    <t>Complete this for each project</t>
  </si>
  <si>
    <t>If you find that you need to enter more rows of information please press the 'Click here if you would like to add a new row' button.</t>
  </si>
  <si>
    <t>Column D (date and method of discussion)</t>
  </si>
  <si>
    <t>Column F (Topic(s) of discussion)</t>
  </si>
  <si>
    <t>Column N (Outcome including any changes as a result of the conversation)</t>
  </si>
  <si>
    <t>Other information</t>
  </si>
  <si>
    <t xml:space="preserve">Local authorities should create a link to their wider strategic plan. They can include refer to more detailed information about specific projects by linking to documents that they publish on their website. This might include a consultation document or further details about the project.
</t>
  </si>
  <si>
    <r>
      <t xml:space="preserve">This </t>
    </r>
    <r>
      <rPr>
        <b/>
        <sz val="12"/>
        <color theme="1"/>
        <rFont val="Arial"/>
        <family val="2"/>
      </rPr>
      <t>may</t>
    </r>
    <r>
      <rPr>
        <sz val="12"/>
        <color theme="1"/>
        <rFont val="Arial"/>
        <family val="2"/>
      </rPr>
      <t xml:space="preserve"> include expenditure on capital projects funded via other funding (where applicable) up until the financial year 2020/21.</t>
    </r>
  </si>
  <si>
    <r>
      <t xml:space="preserve">The local authority </t>
    </r>
    <r>
      <rPr>
        <b/>
        <u/>
        <sz val="12"/>
        <color rgb="FFC00000"/>
        <rFont val="Arial"/>
        <family val="2"/>
      </rPr>
      <t>should not</t>
    </r>
    <r>
      <rPr>
        <b/>
        <sz val="12"/>
        <color rgb="FFC00000"/>
        <rFont val="Arial"/>
        <family val="2"/>
      </rPr>
      <t xml:space="preserve"> enter costings for any project where this constitutes commercially sensitive information, for example, if contracts have not yet been tendered. The local authority may choose to set out indicative costings and mark this in the comments box. Where all costs are not entered when the plan is first published the local authority should republish the plan once costs can be included.</t>
    </r>
  </si>
  <si>
    <r>
      <t xml:space="preserve">In </t>
    </r>
    <r>
      <rPr>
        <b/>
        <sz val="12"/>
        <color theme="1"/>
        <rFont val="Arial"/>
        <family val="2"/>
      </rPr>
      <t>cell E6</t>
    </r>
    <r>
      <rPr>
        <sz val="12"/>
        <color theme="1"/>
        <rFont val="Arial"/>
        <family val="2"/>
      </rPr>
      <t xml:space="preserve"> [if applicable] enter any other funding that your LA plans to invest in new (additional) places or improvements to facilities for pupils with EHCs plans up until and including for the financial year 2020/21.</t>
    </r>
  </si>
  <si>
    <t>Enter provision name and address including postcode.
If school covers more than one site please enter the address of the site that the project will be located at.</t>
  </si>
  <si>
    <t>Provision name and address</t>
  </si>
  <si>
    <t>Enter the total number of places that the investment in additional places will create (this should be the same as column I plus column J).</t>
  </si>
  <si>
    <t>Provision URN (column B)</t>
  </si>
  <si>
    <t>Provision name and address (column C)</t>
  </si>
  <si>
    <t>Provision category (column D)</t>
  </si>
  <si>
    <t>Ofsted judgement (column E)</t>
  </si>
  <si>
    <t>Age range for project (column F)</t>
  </si>
  <si>
    <t>Other investment in additional places (column H)</t>
  </si>
  <si>
    <t>Special provision fund additional places (column I)</t>
  </si>
  <si>
    <t>Other investment additional places (column J)</t>
  </si>
  <si>
    <t>Total number of places (column K)</t>
  </si>
  <si>
    <t>Special provision fund investment in facilities (column L)</t>
  </si>
  <si>
    <t>Other investment in facilities (column M)</t>
  </si>
  <si>
    <t>Type of SEN or disability that the project is designed to meet (column N)</t>
  </si>
  <si>
    <t>Additional information about each project (column O)</t>
  </si>
  <si>
    <t>Column B (Group)</t>
  </si>
  <si>
    <t>More information about investment in provision for pupils with education, health and care (EHC) plans up until 2021</t>
  </si>
  <si>
    <t>Total planned expenditure on projects: other funding up until 2021</t>
  </si>
  <si>
    <t>Other investment the local authority plans to make in SEND capital up until 2021</t>
  </si>
  <si>
    <r>
      <t xml:space="preserve">The template should </t>
    </r>
    <r>
      <rPr>
        <b/>
        <sz val="12"/>
        <color theme="1"/>
        <rFont val="Arial"/>
        <family val="2"/>
      </rPr>
      <t xml:space="preserve">not include </t>
    </r>
    <r>
      <rPr>
        <sz val="12"/>
        <color theme="1"/>
        <rFont val="Arial"/>
        <family val="2"/>
      </rPr>
      <t>whole new</t>
    </r>
    <r>
      <rPr>
        <b/>
        <sz val="12"/>
        <color theme="1"/>
        <rFont val="Arial"/>
        <family val="2"/>
      </rPr>
      <t xml:space="preserve"> </t>
    </r>
    <r>
      <rPr>
        <sz val="12"/>
        <color theme="1"/>
        <rFont val="Arial"/>
        <family val="2"/>
      </rPr>
      <t xml:space="preserve">centrally-funded free schools. Money from the special provision capital fund cannot be spent on revenue (i.e. staffing costs and training) and revenue expenditure should </t>
    </r>
    <r>
      <rPr>
        <b/>
        <sz val="12"/>
        <color theme="1"/>
        <rFont val="Arial"/>
        <family val="2"/>
      </rPr>
      <t>not</t>
    </r>
    <r>
      <rPr>
        <sz val="12"/>
        <color theme="1"/>
        <rFont val="Arial"/>
        <family val="2"/>
      </rPr>
      <t xml:space="preserve"> be included on the form. </t>
    </r>
  </si>
  <si>
    <t>Complete this for each group you have consulted about any of the projects. This table must include information about how you have consulted parents and carers.</t>
  </si>
  <si>
    <t>Please enter the URN of the provision (i.e. school, college or other provision) that the project is based at. If the funding is used towards provision that has not yet been built and therefore does not have a URN please leave this cell blank.</t>
  </si>
  <si>
    <t>Special provision fund investment in additional places (column G)</t>
  </si>
  <si>
    <t>Enter the number of places you plan to create from special provision funding for this project. Where additional places have been created using a combination of the special provision fund and other funding please estimate how many places have been created from each.</t>
  </si>
  <si>
    <t xml:space="preserve">Enter how much the LA plans to invest in improvements to facilities with money from the special provision fund. </t>
  </si>
  <si>
    <t>Projects should cover either one or both of the objectives (investment in additional places and/or improvements to facilities). Where projects cover both aims please estimate how much funding will be or is used for additional places and how much goes to improving facilities.</t>
  </si>
  <si>
    <t>Enter the type of group consulted and/or the group's name. For example, local parent group, VCS organisation or school.</t>
  </si>
  <si>
    <r>
      <t xml:space="preserve">Local authorities are </t>
    </r>
    <r>
      <rPr>
        <b/>
        <sz val="12"/>
        <color theme="1"/>
        <rFont val="Arial"/>
        <family val="2"/>
      </rPr>
      <t>required</t>
    </r>
    <r>
      <rPr>
        <sz val="12"/>
        <color theme="1"/>
        <rFont val="Arial"/>
        <family val="2"/>
      </rPr>
      <t xml:space="preserve"> to consult parents and carers about their plans and they should consult other groups. They need to do this before they receive their allocation and list the groups consulted. They can also publish the plan before they have consulted and re-publish afterwards making any changes if required.
Information needs to be set out in the consultation table that is below the project table on the input form.</t>
    </r>
  </si>
  <si>
    <t>Total investment in project</t>
  </si>
  <si>
    <t>Total (£)</t>
  </si>
  <si>
    <t>Total planned investment in additional places</t>
  </si>
  <si>
    <t>Total planned investment to improve existing schools' facilities</t>
  </si>
  <si>
    <t>Consultation</t>
  </si>
  <si>
    <t>The local authority has consulted parents and carers</t>
  </si>
  <si>
    <t>The local authority is or will be consulting parents and carers and will republish this plan before receiving their allocation</t>
  </si>
  <si>
    <t>Confirm either that the LA has or will be consulting parents and carers</t>
  </si>
  <si>
    <r>
      <t xml:space="preserve">The local authority is </t>
    </r>
    <r>
      <rPr>
        <u/>
        <sz val="14"/>
        <color theme="0"/>
        <rFont val="Arial"/>
        <family val="2"/>
      </rPr>
      <t xml:space="preserve">required to </t>
    </r>
    <r>
      <rPr>
        <sz val="14"/>
        <color theme="0"/>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</si>
  <si>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Total planned number of additional places</t>
  </si>
  <si>
    <t>Total planned number of improvement projects</t>
  </si>
  <si>
    <r>
      <rPr>
        <b/>
        <sz val="14"/>
        <color theme="0"/>
        <rFont val="Arial"/>
        <family val="2"/>
      </rPr>
      <t>Other funding</t>
    </r>
    <r>
      <rPr>
        <b/>
        <sz val="12"/>
        <color theme="0"/>
        <rFont val="Arial"/>
        <family val="2"/>
      </rPr>
      <t xml:space="preserve">
</t>
    </r>
    <r>
      <rPr>
        <sz val="12"/>
        <color theme="0"/>
        <rFont val="Arial"/>
        <family val="2"/>
      </rPr>
      <t xml:space="preserve"> other than the SEND capital allocation (where applicable)</t>
    </r>
  </si>
  <si>
    <t xml:space="preserve">Special provision plan </t>
  </si>
  <si>
    <t>Limits set on cells</t>
  </si>
  <si>
    <t>Special provision fund capital plan</t>
  </si>
  <si>
    <t xml:space="preserve">Input form, project information form: rows I and J have an entry limit of 200 places </t>
  </si>
  <si>
    <t>Input form, project information form: row L has an expenditure limit of the selected special provision fund allocation i.e. the LA cannot invest more special provision fund money that it will receive</t>
  </si>
  <si>
    <t>Input form, project information form: row J has an expenditure limit of the entered figure for other investment i.e. the LA cannot type that they will invest more in one project than the total sum of their expenditure</t>
  </si>
  <si>
    <t>Input form, project information form: Word limits of 200 characters to row O</t>
  </si>
  <si>
    <t>Input form, project information form: Word limits of 600 characters to row P</t>
  </si>
  <si>
    <t>Input form, consultation form: Word limits of 200 characters to row B</t>
  </si>
  <si>
    <t>Input form, consultation form: Word limits of 200 characters to row D</t>
  </si>
  <si>
    <t>Input form, consultation form: Word limits of 600 characters to row F</t>
  </si>
  <si>
    <t>Input form, consultation form: Word limits of 600 characters to row N</t>
  </si>
  <si>
    <t xml:space="preserve">Input form, L7: Conditional formatting if rows  </t>
  </si>
  <si>
    <t>Special provision fund additional planned places</t>
  </si>
  <si>
    <t>Other investment additional planend places</t>
  </si>
  <si>
    <t>Total additional planned places</t>
  </si>
  <si>
    <t>Click 'Enable content' at the top of the form.</t>
  </si>
  <si>
    <t>Input form for Local Authority to complete</t>
  </si>
  <si>
    <t>Autistic Spectrum Disorders and Associated Complex Learning Needs</t>
  </si>
  <si>
    <t>Kingston and Richmond SEND Family Voice</t>
  </si>
  <si>
    <t>Meeting</t>
  </si>
  <si>
    <t>Online survey</t>
  </si>
  <si>
    <t>All SEND proposals in Kingston and Richmond</t>
  </si>
  <si>
    <t>Windham Nursery, Windham Road, Richmond, TW9 2HP</t>
  </si>
  <si>
    <t>Barnes Primary School, Cross Street, Barnes, London, SW13 0QQ</t>
  </si>
  <si>
    <t>East Sheen Primary School, Upper Richmond Road West, East Sheen, London, SW14 8ED</t>
  </si>
  <si>
    <t>Hampton Hill Junior School, St James’s Avenue, Hampton Hill, TW12 1HW</t>
  </si>
  <si>
    <t>St James’s Catholic Primary School, Stanley Road, Twickenham, TW2 5NP</t>
  </si>
  <si>
    <t>Grey Court School, Ham Street, Ham, Richmond, TW10 7HN</t>
  </si>
  <si>
    <t>Orleans Park School, Richmond Road, Twickenham, TW1 3BB</t>
  </si>
  <si>
    <t>Waldegrave School, Fifth Cross Road, Twickenham, TW2 5LH</t>
  </si>
  <si>
    <t>Parents/carers and residents in general in Kingston and Richmond boroughs</t>
  </si>
  <si>
    <t>Social, Emotional and Mental Health needs</t>
  </si>
  <si>
    <t xml:space="preserve">Autistic Spectrum Disorders </t>
  </si>
  <si>
    <t>Autistic Spectrum Disorders</t>
  </si>
  <si>
    <t>Specific Learning Difficulties</t>
  </si>
  <si>
    <t>Autistic Spectrum Disorders and Speech, Language and Communication Needs</t>
  </si>
  <si>
    <t>This proposal would enable this existing provision to meet the SEMH needs of children from an earlier age, most likely from Year 1 onwards, within its outstanding SRP. The SRP would have two bespoke spaces, one for KS1 children and one, as at present, for KS2 children.</t>
  </si>
  <si>
    <t>The proposed expansion of this school from two- to three-form entry provides an opportunity to establish a new SRP which would cater for a range of ASD and associated complex learning needs. The school has outstanding SEND and inclusion practice and has a much larger percentage of pupils who have EHCPs than the borough average. The majority of children on roll at Barnes who have EHCPs at present have ASD as their main presenting need, so the school has a track record of successfully educating children with ASD within mainstream classes.</t>
  </si>
  <si>
    <t xml:space="preserve">The Jigsaw provision at Windham has room for expansion to provide more places for young children with complex diagnoses of needs. </t>
  </si>
  <si>
    <t>This SRP, though only serving KS2 children, has bespoke space which could comfortably accommodate additional children within this existng SRP.</t>
  </si>
  <si>
    <t xml:space="preserve">This proposal would enable this existing SRP to broaden the range of ASD needs it could meet and thereby cater for an increased number of children. </t>
  </si>
  <si>
    <t xml:space="preserve">This will complement the existing George Tancred Centre SRP for children with a primary need of ASD, by etending it downwards into Reception. </t>
  </si>
  <si>
    <t>New accommodation would be built to enable the proposed expansion and re-desigantion of this existing SRP.</t>
  </si>
  <si>
    <t>This existing SRP has room to accommodate additional children and young people within its current space.</t>
  </si>
  <si>
    <t>This proposed expansion of this SRP would better meet the forecast needs of girls transferring from local primary schools.</t>
  </si>
  <si>
    <t>Broad consensus that the proposals would be beneficial.</t>
  </si>
  <si>
    <t>Heathfield Junior School, Cobbett Road, Twickenham, TW2 6EN.</t>
  </si>
  <si>
    <t>Heathfield Infant and Nursery School School, Cobbett Road, Twickenham, TW2 6EN</t>
  </si>
  <si>
    <t>In March 2018, parents and carers were given four weeks to respond to the proposals, during which time two public meetings, hosted by SEND Family Voices (see above), took place. 74% of the 42 respondents either 'strongly agreed' or 'agreed' with the proposals; 16% either 'strongly disagreed' or 'disagreed' with them; and 10% 'neither agreed nor disagreed'. On that basis, it was decided to proceed with the proposals. Further details are available on the AfC Local offer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</si>
</sst>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2" formatCode="_-&quot;£&quot;* #,##0_-;\-&quot;£&quot;* #,##0_-;_-&quot;£&quot;* &quot;-&quot;_-;_-@_-"/>
    <numFmt numFmtId="44" formatCode="_-&quot;£&quot;* #,##0.00_-;\-&quot;£&quot;* #,##0.00_-;_-&quot;£&quot;* &quot;-&quot;??_-;_-@_-"/>
    <numFmt numFmtId="164" formatCode="&quot;£&quot;#,##0"/>
    <numFmt numFmtId="165" formatCode="_-&quot;£&quot;* #,##0_-;\-&quot;£&quot;* #,##0_-;_-&quot;£&quot;* &quot;-&quot;??_-;_-@_-"/>
  </numFmts>
  <fonts count="65" x14ac:knownFonts="1">
    <font>
      <sz val="11"/>
      <color theme="1"/>
      <name val="Calibri"/>
      <family val="2"/>
      <scheme val="minor"/>
    </font>
    <font>
      <b/>
      <sz val="11"/>
      <color theme="0"/>
      <name val="Calibri"/>
      <family val="2"/>
      <scheme val="minor"/>
    </font>
    <font>
      <b/>
      <sz val="20"/>
      <color theme="8" tint="-0.249977111117893"/>
      <name val="Calibri"/>
      <family val="2"/>
      <scheme val="minor"/>
    </font>
    <font>
      <sz val="11"/>
      <color theme="1"/>
      <name val="Calibri"/>
      <family val="2"/>
      <scheme val="minor"/>
    </font>
    <font>
      <sz val="10"/>
      <name val="Arial"/>
      <family val="2"/>
    </font>
    <font>
      <sz val="11"/>
      <color theme="1"/>
      <name val="Arial"/>
      <family val="2"/>
    </font>
    <font>
      <sz val="12"/>
      <color theme="1"/>
      <name val="Arial"/>
      <family val="2"/>
    </font>
    <font>
      <sz val="18"/>
      <color theme="6" tint="-0.499984740745262"/>
      <name val="Calibri"/>
      <family val="2"/>
      <scheme val="minor"/>
    </font>
    <font>
      <sz val="10"/>
      <color theme="6" tint="-0.499984740745262"/>
      <name val="Calibri"/>
      <family val="2"/>
      <scheme val="minor"/>
    </font>
    <font>
      <sz val="16"/>
      <color theme="6" tint="-0.499984740745262"/>
      <name val="Calibri"/>
      <family val="2"/>
      <scheme val="minor"/>
    </font>
    <font>
      <b/>
      <sz val="16"/>
      <color theme="6" tint="-0.499984740745262"/>
      <name val="Calibri"/>
      <family val="2"/>
      <scheme val="minor"/>
    </font>
    <font>
      <sz val="12"/>
      <color theme="6" tint="-0.499984740745262"/>
      <name val="Arial"/>
      <family val="2"/>
    </font>
    <font>
      <sz val="11"/>
      <color theme="6" tint="-0.499984740745262"/>
      <name val="Arial"/>
      <family val="2"/>
    </font>
    <font>
      <sz val="11"/>
      <color theme="6" tint="-0.499984740745262"/>
      <name val="Calibri"/>
      <family val="2"/>
      <scheme val="minor"/>
    </font>
    <font>
      <b/>
      <sz val="11"/>
      <color theme="6" tint="-0.499984740745262"/>
      <name val="Calibri"/>
      <family val="2"/>
      <scheme val="minor"/>
    </font>
    <font>
      <sz val="14"/>
      <color theme="1"/>
      <name val="Arial"/>
      <family val="2"/>
    </font>
    <font>
      <b/>
      <sz val="12"/>
      <color theme="1"/>
      <name val="Arial"/>
      <family val="2"/>
    </font>
    <font>
      <sz val="12"/>
      <color theme="6" tint="-0.499984740745262"/>
      <name val="Calibri"/>
      <family val="2"/>
      <scheme val="minor"/>
    </font>
    <font>
      <sz val="12"/>
      <color theme="1"/>
      <name val="Calibri"/>
      <family val="2"/>
      <scheme val="minor"/>
    </font>
    <font>
      <b/>
      <sz val="14"/>
      <color theme="1"/>
      <name val="Arial"/>
      <family val="2"/>
    </font>
    <font>
      <sz val="18"/>
      <color theme="6" tint="-0.499984740745262"/>
      <name val="Arial"/>
      <family val="2"/>
    </font>
    <font>
      <u/>
      <sz val="12"/>
      <color theme="1"/>
      <name val="Arial"/>
      <family val="2"/>
    </font>
    <font>
      <b/>
      <sz val="12"/>
      <color theme="0"/>
      <name val="Arial"/>
      <family val="2"/>
    </font>
    <font>
      <sz val="12"/>
      <color theme="0"/>
      <name val="Arial"/>
      <family val="2"/>
    </font>
    <font>
      <b/>
      <u/>
      <sz val="12"/>
      <color theme="1"/>
      <name val="Arial"/>
      <family val="2"/>
    </font>
    <font>
      <sz val="11"/>
      <color rgb="FF1F4E79"/>
      <name val="Arial"/>
      <family val="2"/>
    </font>
    <font>
      <b/>
      <sz val="16"/>
      <color theme="1"/>
      <name val="Arial"/>
      <family val="2"/>
    </font>
    <font>
      <sz val="16"/>
      <color theme="1"/>
      <name val="Arial"/>
      <family val="2"/>
    </font>
    <font>
      <sz val="12"/>
      <name val="Arial"/>
      <family val="2"/>
    </font>
    <font>
      <sz val="11"/>
      <color theme="0"/>
      <name val="Arial"/>
      <family val="2"/>
    </font>
    <font>
      <b/>
      <sz val="12"/>
      <color rgb="FFC00000"/>
      <name val="Arial"/>
      <family val="2"/>
    </font>
    <font>
      <b/>
      <u/>
      <sz val="12"/>
      <color rgb="FFC00000"/>
      <name val="Arial"/>
      <family val="2"/>
    </font>
    <font>
      <b/>
      <sz val="12"/>
      <color rgb="FFC00000"/>
      <name val="Calibri"/>
      <family val="2"/>
      <scheme val="minor"/>
    </font>
    <font>
      <sz val="12"/>
      <color rgb="FFC00000"/>
      <name val="Arial"/>
      <family val="2"/>
    </font>
    <font>
      <sz val="12"/>
      <color rgb="FFC00000"/>
      <name val="Calibri"/>
      <family val="2"/>
      <scheme val="minor"/>
    </font>
    <font>
      <sz val="14"/>
      <color theme="0"/>
      <name val="Arial"/>
      <family val="2"/>
    </font>
    <font>
      <b/>
      <sz val="14"/>
      <color theme="0"/>
      <name val="Arial"/>
      <family val="2"/>
    </font>
    <font>
      <b/>
      <sz val="12"/>
      <color theme="6" tint="-0.499984740745262"/>
      <name val="Arial"/>
      <family val="2"/>
    </font>
    <font>
      <sz val="13"/>
      <color theme="6" tint="-0.499984740745262"/>
      <name val="Arial"/>
      <family val="2"/>
    </font>
    <font>
      <b/>
      <sz val="13"/>
      <color theme="6" tint="-0.499984740745262"/>
      <name val="Arial"/>
      <family val="2"/>
    </font>
    <font>
      <b/>
      <sz val="14"/>
      <color theme="8" tint="-0.499984740745262"/>
      <name val="Arial"/>
      <family val="2"/>
    </font>
    <font>
      <b/>
      <sz val="11"/>
      <color theme="8" tint="-0.499984740745262"/>
      <name val="Arial"/>
      <family val="2"/>
    </font>
    <font>
      <sz val="14"/>
      <color theme="8" tint="-0.499984740745262"/>
      <name val="Arial"/>
      <family val="2"/>
    </font>
    <font>
      <sz val="14"/>
      <color theme="8" tint="-0.499984740745262"/>
      <name val="Calibri"/>
      <family val="2"/>
      <scheme val="minor"/>
    </font>
    <font>
      <b/>
      <sz val="13"/>
      <color theme="0"/>
      <name val="Arial"/>
      <family val="2"/>
    </font>
    <font>
      <b/>
      <sz val="13"/>
      <color theme="1"/>
      <name val="Calibri"/>
      <family val="2"/>
      <scheme val="minor"/>
    </font>
    <font>
      <b/>
      <sz val="20"/>
      <color theme="0"/>
      <name val="Arial"/>
      <family val="2"/>
    </font>
    <font>
      <b/>
      <sz val="20"/>
      <color theme="1"/>
      <name val="Arial"/>
      <family val="2"/>
    </font>
    <font>
      <b/>
      <sz val="20"/>
      <color theme="1"/>
      <name val="Calibri"/>
      <family val="2"/>
      <scheme val="minor"/>
    </font>
    <font>
      <sz val="13"/>
      <color theme="0"/>
      <name val="Arial"/>
      <family val="2"/>
    </font>
    <font>
      <b/>
      <sz val="20"/>
      <color theme="8" tint="-0.499984740745262"/>
      <name val="Arial"/>
      <family val="2"/>
    </font>
    <font>
      <sz val="20"/>
      <color theme="8" tint="-0.499984740745262"/>
      <name val="Arial"/>
      <family val="2"/>
    </font>
    <font>
      <u/>
      <sz val="14"/>
      <color theme="0"/>
      <name val="Arial"/>
      <family val="2"/>
    </font>
    <font>
      <sz val="14"/>
      <color theme="1"/>
      <name val="Calibri"/>
      <family val="2"/>
      <scheme val="minor"/>
    </font>
    <font>
      <sz val="36"/>
      <color theme="8" tint="-0.499984740745262"/>
      <name val="Calibri"/>
      <family val="2"/>
      <scheme val="minor"/>
    </font>
    <font>
      <b/>
      <sz val="14"/>
      <color theme="2" tint="-0.749992370372631"/>
      <name val="Arial"/>
      <family val="2"/>
    </font>
    <font>
      <b/>
      <sz val="15"/>
      <color theme="0"/>
      <name val="Calibri"/>
      <family val="2"/>
      <scheme val="minor"/>
    </font>
    <font>
      <sz val="13"/>
      <color theme="1"/>
      <name val="Arial"/>
      <family val="2"/>
    </font>
    <font>
      <sz val="13"/>
      <color theme="1"/>
      <name val="Calibri"/>
      <family val="2"/>
      <scheme val="minor"/>
    </font>
    <font>
      <sz val="22"/>
      <color theme="1"/>
      <name val="Calibri"/>
      <family val="2"/>
      <scheme val="minor"/>
    </font>
    <font>
      <sz val="24"/>
      <color rgb="FF0070C0"/>
      <name val="Arial"/>
      <family val="2"/>
    </font>
    <font>
      <sz val="24"/>
      <color rgb="FF0070C0"/>
      <name val="Calibri"/>
      <family val="2"/>
      <scheme val="minor"/>
    </font>
    <font>
      <sz val="22"/>
      <color theme="8" tint="-0.499984740745262"/>
      <name val="Calibri"/>
      <family val="2"/>
      <scheme val="minor"/>
    </font>
    <font>
      <sz val="13"/>
      <color theme="0"/>
      <name val="Calibri"/>
      <family val="2"/>
      <scheme val="minor"/>
    </font>
    <font>
      <sz val="12"/>
      <color theme="1"/>
      <name val="Arial"/>
      <family val="2"/>
    </font>
  </fonts>
  <fills count="19">
    <fill>
      <patternFill patternType="none"/>
    </fill>
    <fill>
      <patternFill patternType="gray125"/>
    </fill>
    <fill>
      <patternFill patternType="solid">
        <fgColor theme="8"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FF4FF"/>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E3D6FE"/>
        <bgColor indexed="64"/>
      </patternFill>
    </fill>
  </fills>
  <borders count="68">
    <border>
      <left/>
      <right/>
      <top/>
      <bottom/>
      <diagonal/>
    </border>
    <border>
      <left/>
      <right/>
      <top/>
      <bottom style="medium">
        <color indexed="64"/>
      </bottom>
      <diagonal/>
    </border>
    <border>
      <left style="medium">
        <color theme="8" tint="-0.249977111117893"/>
      </left>
      <right/>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style="thin">
        <color theme="6" tint="-0.249977111117893"/>
      </left>
      <right/>
      <top/>
      <bottom/>
      <diagonal/>
    </border>
    <border>
      <left style="thin">
        <color theme="6" tint="-0.249977111117893"/>
      </left>
      <right style="thin">
        <color theme="6" tint="-0.249977111117893"/>
      </right>
      <top/>
      <bottom style="thin">
        <color theme="6"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top/>
      <bottom style="thin">
        <color theme="6" tint="-0.249977111117893"/>
      </bottom>
      <diagonal/>
    </border>
    <border>
      <left style="thin">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6" tint="-0.249977111117893"/>
      </left>
      <right/>
      <top/>
      <bottom style="thin">
        <color theme="6" tint="-0.249977111117893"/>
      </bottom>
      <diagonal/>
    </border>
    <border>
      <left style="thick">
        <color theme="0"/>
      </left>
      <right style="thin">
        <color theme="6" tint="-0.249977111117893"/>
      </right>
      <top style="thick">
        <color theme="0"/>
      </top>
      <bottom style="thick">
        <color theme="0"/>
      </bottom>
      <diagonal/>
    </border>
    <border>
      <left style="thin">
        <color theme="6" tint="-0.249977111117893"/>
      </left>
      <right style="thick">
        <color theme="0"/>
      </right>
      <top style="thick">
        <color theme="0"/>
      </top>
      <bottom style="thick">
        <color theme="0"/>
      </bottom>
      <diagonal/>
    </border>
    <border>
      <left style="thick">
        <color theme="0"/>
      </left>
      <right style="thin">
        <color theme="6" tint="0.39997558519241921"/>
      </right>
      <top style="thick">
        <color theme="0"/>
      </top>
      <bottom style="thin">
        <color theme="6" tint="0.39997558519241921"/>
      </bottom>
      <diagonal/>
    </border>
    <border>
      <left style="thin">
        <color theme="6" tint="0.39997558519241921"/>
      </left>
      <right style="thin">
        <color theme="6" tint="0.39997558519241921"/>
      </right>
      <top style="thick">
        <color theme="0"/>
      </top>
      <bottom style="thin">
        <color theme="6" tint="0.39997558519241921"/>
      </bottom>
      <diagonal/>
    </border>
    <border>
      <left style="thin">
        <color theme="6" tint="0.39997558519241921"/>
      </left>
      <right style="thick">
        <color theme="0"/>
      </right>
      <top style="thick">
        <color theme="0"/>
      </top>
      <bottom style="thin">
        <color theme="6" tint="0.39997558519241921"/>
      </bottom>
      <diagonal/>
    </border>
    <border>
      <left style="thick">
        <color theme="0"/>
      </left>
      <right style="thin">
        <color theme="6" tint="0.39997558519241921"/>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ck">
        <color theme="0"/>
      </bottom>
      <diagonal/>
    </border>
    <border>
      <left style="thin">
        <color theme="6" tint="0.39997558519241921"/>
      </left>
      <right style="thick">
        <color theme="0"/>
      </right>
      <top style="thin">
        <color theme="6" tint="0.39997558519241921"/>
      </top>
      <bottom style="thick">
        <color theme="0"/>
      </bottom>
      <diagonal/>
    </border>
    <border>
      <left/>
      <right/>
      <top style="thin">
        <color theme="6" tint="0.39997558519241921"/>
      </top>
      <bottom style="thin">
        <color theme="6" tint="0.39997558519241921"/>
      </bottom>
      <diagonal/>
    </border>
    <border>
      <left style="thick">
        <color theme="0"/>
      </left>
      <right style="thick">
        <color theme="0"/>
      </right>
      <top style="thick">
        <color theme="0"/>
      </top>
      <bottom style="thin">
        <color theme="6" tint="0.39997558519241921"/>
      </bottom>
      <diagonal/>
    </border>
    <border>
      <left style="thick">
        <color theme="0"/>
      </left>
      <right style="thick">
        <color theme="0"/>
      </right>
      <top style="thin">
        <color theme="6" tint="0.39997558519241921"/>
      </top>
      <bottom style="thick">
        <color theme="0"/>
      </bottom>
      <diagonal/>
    </border>
    <border>
      <left style="thin">
        <color theme="9" tint="-0.249977111117893"/>
      </left>
      <right style="thin">
        <color theme="9" tint="-0.249977111117893"/>
      </right>
      <top/>
      <bottom style="thin">
        <color theme="9" tint="-0.249977111117893"/>
      </bottom>
      <diagonal/>
    </border>
    <border>
      <left style="thick">
        <color theme="0"/>
      </left>
      <right style="thin">
        <color theme="9" tint="-0.249977111117893"/>
      </right>
      <top style="thick">
        <color theme="0"/>
      </top>
      <bottom style="thick">
        <color theme="0"/>
      </bottom>
      <diagonal/>
    </border>
    <border>
      <left style="thin">
        <color theme="9" tint="-0.249977111117893"/>
      </left>
      <right style="thick">
        <color theme="0"/>
      </right>
      <top style="thick">
        <color theme="0"/>
      </top>
      <bottom style="thick">
        <color theme="0"/>
      </bottom>
      <diagonal/>
    </border>
    <border>
      <left style="thin">
        <color theme="9" tint="-0.249977111117893"/>
      </left>
      <right style="thin">
        <color theme="9" tint="-0.249977111117893"/>
      </right>
      <top style="thick">
        <color theme="0"/>
      </top>
      <bottom style="thick">
        <color theme="0"/>
      </bottom>
      <diagonal/>
    </border>
    <border>
      <left/>
      <right/>
      <top style="thick">
        <color theme="0"/>
      </top>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style="thin">
        <color theme="8" tint="-0.249977111117893"/>
      </left>
      <right/>
      <top style="thick">
        <color theme="0"/>
      </top>
      <bottom/>
      <diagonal/>
    </border>
    <border>
      <left/>
      <right style="thin">
        <color theme="8" tint="-0.249977111117893"/>
      </right>
      <top style="thick">
        <color theme="0"/>
      </top>
      <bottom/>
      <diagonal/>
    </border>
    <border>
      <left style="thin">
        <color theme="8" tint="-0.249977111117893"/>
      </left>
      <right/>
      <top style="thick">
        <color theme="0"/>
      </top>
      <bottom style="thin">
        <color theme="8" tint="-0.249977111117893"/>
      </bottom>
      <diagonal/>
    </border>
    <border>
      <left style="thin">
        <color theme="8" tint="-0.249977111117893"/>
      </left>
      <right style="thin">
        <color theme="8" tint="-0.249977111117893"/>
      </right>
      <top style="thick">
        <color theme="0"/>
      </top>
      <bottom style="thin">
        <color theme="8" tint="-0.249977111117893"/>
      </bottom>
      <diagonal/>
    </border>
    <border>
      <left/>
      <right/>
      <top style="thick">
        <color theme="0"/>
      </top>
      <bottom style="thin">
        <color theme="6" tint="-0.249977111117893"/>
      </bottom>
      <diagonal/>
    </border>
    <border>
      <left style="thin">
        <color theme="0" tint="-0.499984740745262"/>
      </left>
      <right style="thick">
        <color theme="0"/>
      </right>
      <top style="thick">
        <color theme="0"/>
      </top>
      <bottom style="thin">
        <color theme="0" tint="-0.499984740745262"/>
      </bottom>
      <diagonal/>
    </border>
    <border>
      <left style="thick">
        <color theme="0"/>
      </left>
      <right/>
      <top/>
      <bottom style="thick">
        <color theme="0"/>
      </bottom>
      <diagonal/>
    </border>
    <border>
      <left style="thin">
        <color theme="8" tint="-0.249977111117893"/>
      </left>
      <right/>
      <top/>
      <bottom style="thick">
        <color theme="0"/>
      </bottom>
      <diagonal/>
    </border>
    <border>
      <left/>
      <right style="thin">
        <color theme="8" tint="-0.249977111117893"/>
      </right>
      <top/>
      <bottom style="thick">
        <color theme="0"/>
      </bottom>
      <diagonal/>
    </border>
    <border>
      <left style="thin">
        <color theme="8" tint="-0.249977111117893"/>
      </left>
      <right/>
      <top style="thin">
        <color theme="8" tint="-0.249977111117893"/>
      </top>
      <bottom style="thick">
        <color theme="0"/>
      </bottom>
      <diagonal/>
    </border>
    <border>
      <left style="thin">
        <color theme="8" tint="-0.249977111117893"/>
      </left>
      <right style="thin">
        <color theme="8" tint="-0.249977111117893"/>
      </right>
      <top style="thin">
        <color theme="8" tint="-0.249977111117893"/>
      </top>
      <bottom style="thick">
        <color theme="0"/>
      </bottom>
      <diagonal/>
    </border>
    <border>
      <left/>
      <right/>
      <top style="thin">
        <color theme="6" tint="-0.249977111117893"/>
      </top>
      <bottom style="thick">
        <color theme="0"/>
      </bottom>
      <diagonal/>
    </border>
    <border>
      <left style="thin">
        <color theme="0" tint="-0.499984740745262"/>
      </left>
      <right style="thick">
        <color theme="0"/>
      </right>
      <top style="thin">
        <color theme="0" tint="-0.499984740745262"/>
      </top>
      <bottom style="thick">
        <color theme="0"/>
      </bottom>
      <diagonal/>
    </border>
    <border>
      <left/>
      <right style="thick">
        <color theme="0"/>
      </right>
      <top style="thick">
        <color theme="0"/>
      </top>
      <bottom style="thin">
        <color theme="0" tint="-0.499984740745262"/>
      </bottom>
      <diagonal/>
    </border>
    <border>
      <left/>
      <right/>
      <top style="thick">
        <color theme="0"/>
      </top>
      <bottom style="thin">
        <color theme="8"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9" tint="-0.249977111117893"/>
      </left>
      <right/>
      <top style="thick">
        <color theme="0"/>
      </top>
      <bottom style="thin">
        <color theme="9" tint="-0.249977111117893"/>
      </bottom>
      <diagonal/>
    </border>
    <border>
      <left/>
      <right/>
      <top style="thick">
        <color theme="0"/>
      </top>
      <bottom style="thin">
        <color theme="9" tint="-0.249977111117893"/>
      </bottom>
      <diagonal/>
    </border>
    <border>
      <left/>
      <right style="thin">
        <color theme="9" tint="-0.249977111117893"/>
      </right>
      <top style="thick">
        <color theme="0"/>
      </top>
      <bottom style="thin">
        <color theme="9" tint="-0.249977111117893"/>
      </bottom>
      <diagonal/>
    </border>
  </borders>
  <cellStyleXfs count="5">
    <xf numFmtId="0" fontId="0" fillId="0" borderId="0"/>
    <xf numFmtId="44" fontId="3" fillId="0" borderId="0" applyFont="0" applyFill="0" applyBorder="0" applyAlignment="0" applyProtection="0"/>
    <xf numFmtId="0" fontId="4" fillId="0" borderId="0"/>
    <xf numFmtId="0" fontId="4" fillId="0" borderId="0"/>
    <xf numFmtId="44" fontId="3" fillId="0" borderId="0" applyFont="0" applyFill="0" applyBorder="0" applyAlignment="0" applyProtection="0"/>
  </cellStyleXfs>
  <cellXfs count="324">
    <xf numFmtId="0" fontId="0" fillId="0" borderId="0" xfId="0"/>
    <xf numFmtId="0" fontId="0" fillId="0" borderId="0" xfId="0" applyProtection="1">
      <protection locked="0"/>
    </xf>
    <xf numFmtId="0" fontId="5" fillId="0" borderId="0" xfId="0" applyFont="1" applyProtection="1">
      <protection locked="0"/>
    </xf>
    <xf numFmtId="0" fontId="0" fillId="0" borderId="0" xfId="0" applyProtection="1"/>
    <xf numFmtId="0" fontId="0" fillId="0" borderId="0" xfId="0" applyFont="1" applyAlignment="1">
      <alignment wrapText="1"/>
    </xf>
    <xf numFmtId="0" fontId="8" fillId="0" borderId="0" xfId="0" applyFont="1" applyFill="1" applyBorder="1" applyProtection="1"/>
    <xf numFmtId="0" fontId="15" fillId="0" borderId="0" xfId="0" applyFont="1" applyAlignment="1">
      <alignment wrapText="1"/>
    </xf>
    <xf numFmtId="0" fontId="5" fillId="0" borderId="0" xfId="0" applyFont="1" applyAlignment="1">
      <alignment wrapText="1"/>
    </xf>
    <xf numFmtId="0" fontId="0" fillId="0" borderId="0" xfId="0" applyFont="1" applyBorder="1" applyAlignment="1">
      <alignment wrapText="1"/>
    </xf>
    <xf numFmtId="0" fontId="6" fillId="0" borderId="0" xfId="0" applyFont="1" applyBorder="1" applyAlignment="1" applyProtection="1">
      <alignment wrapText="1"/>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6" fillId="0" borderId="0" xfId="0" applyFont="1" applyAlignment="1">
      <alignment wrapText="1"/>
    </xf>
    <xf numFmtId="0" fontId="6" fillId="0" borderId="0" xfId="0" applyFont="1" applyBorder="1" applyAlignment="1" applyProtection="1">
      <alignment vertical="top" wrapText="1"/>
      <protection locked="0"/>
    </xf>
    <xf numFmtId="0" fontId="6" fillId="5" borderId="0" xfId="0" applyFont="1" applyFill="1" applyBorder="1" applyAlignment="1" applyProtection="1">
      <alignment wrapText="1"/>
      <protection locked="0"/>
    </xf>
    <xf numFmtId="0" fontId="6" fillId="5" borderId="0" xfId="0" applyFont="1" applyFill="1" applyBorder="1" applyAlignment="1" applyProtection="1">
      <alignment vertical="top" wrapText="1"/>
      <protection locked="0"/>
    </xf>
    <xf numFmtId="0" fontId="6" fillId="5" borderId="0" xfId="0" applyFont="1" applyFill="1" applyBorder="1" applyAlignment="1" applyProtection="1">
      <alignment horizontal="left" wrapText="1"/>
      <protection locked="0"/>
    </xf>
    <xf numFmtId="0" fontId="6" fillId="5" borderId="0" xfId="0" applyFont="1" applyFill="1" applyBorder="1" applyAlignment="1" applyProtection="1">
      <alignment horizontal="center" wrapText="1"/>
      <protection locked="0"/>
    </xf>
    <xf numFmtId="0" fontId="16" fillId="5" borderId="0" xfId="0" applyFont="1" applyFill="1" applyBorder="1" applyAlignment="1" applyProtection="1">
      <alignment horizontal="center" wrapText="1"/>
      <protection locked="0"/>
    </xf>
    <xf numFmtId="14" fontId="6" fillId="5" borderId="0" xfId="0" applyNumberFormat="1" applyFont="1" applyFill="1" applyBorder="1" applyAlignment="1" applyProtection="1">
      <alignment wrapText="1"/>
      <protection locked="0"/>
    </xf>
    <xf numFmtId="0" fontId="0" fillId="5" borderId="0" xfId="0" applyFill="1" applyProtection="1"/>
    <xf numFmtId="0" fontId="23" fillId="5" borderId="0" xfId="0" applyFont="1" applyFill="1" applyBorder="1" applyAlignment="1" applyProtection="1">
      <alignment vertical="center" wrapText="1"/>
      <protection locked="0"/>
    </xf>
    <xf numFmtId="0" fontId="28" fillId="3" borderId="6" xfId="0" applyFont="1" applyFill="1" applyBorder="1" applyAlignment="1" applyProtection="1">
      <alignment vertical="top" wrapText="1"/>
      <protection locked="0"/>
    </xf>
    <xf numFmtId="164" fontId="6" fillId="3" borderId="6" xfId="0" applyNumberFormat="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28" fillId="3" borderId="6" xfId="0" applyFont="1" applyFill="1" applyBorder="1" applyAlignment="1" applyProtection="1">
      <alignment horizontal="left" vertical="top" wrapText="1"/>
      <protection locked="0"/>
    </xf>
    <xf numFmtId="1" fontId="6" fillId="3" borderId="6" xfId="0" applyNumberFormat="1" applyFont="1" applyFill="1" applyBorder="1" applyAlignment="1" applyProtection="1">
      <alignment horizontal="center" vertical="top" wrapText="1"/>
      <protection locked="0"/>
    </xf>
    <xf numFmtId="0" fontId="0" fillId="8" borderId="0" xfId="0" applyFont="1" applyFill="1" applyAlignment="1">
      <alignment wrapText="1"/>
    </xf>
    <xf numFmtId="0" fontId="34" fillId="8" borderId="0" xfId="0" applyFont="1" applyFill="1" applyBorder="1" applyAlignment="1">
      <alignment wrapText="1"/>
    </xf>
    <xf numFmtId="0" fontId="6" fillId="8" borderId="0" xfId="0" applyFont="1" applyFill="1" applyAlignment="1">
      <alignment wrapText="1"/>
    </xf>
    <xf numFmtId="0" fontId="5" fillId="8" borderId="0" xfId="0" applyFont="1" applyFill="1" applyAlignment="1">
      <alignment wrapText="1"/>
    </xf>
    <xf numFmtId="0" fontId="0" fillId="8" borderId="0" xfId="0" applyFont="1" applyFill="1" applyBorder="1" applyAlignment="1">
      <alignment wrapText="1"/>
    </xf>
    <xf numFmtId="0" fontId="33" fillId="8" borderId="0" xfId="0" applyFont="1" applyFill="1" applyAlignment="1">
      <alignment wrapText="1"/>
    </xf>
    <xf numFmtId="0" fontId="19" fillId="0" borderId="0" xfId="0" applyFont="1" applyFill="1" applyBorder="1" applyAlignment="1" applyProtection="1">
      <alignment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vertical="top" wrapText="1"/>
      <protection locked="0"/>
    </xf>
    <xf numFmtId="164" fontId="6" fillId="3" borderId="9" xfId="0" applyNumberFormat="1" applyFont="1" applyFill="1" applyBorder="1" applyAlignment="1" applyProtection="1">
      <alignment horizontal="center" vertical="top" wrapText="1"/>
      <protection locked="0"/>
    </xf>
    <xf numFmtId="0" fontId="7" fillId="0" borderId="0" xfId="0" applyFont="1" applyFill="1" applyBorder="1" applyProtection="1"/>
    <xf numFmtId="0" fontId="20" fillId="0" borderId="0" xfId="0" applyFont="1" applyFill="1" applyAlignment="1">
      <alignment wrapText="1"/>
    </xf>
    <xf numFmtId="0" fontId="7" fillId="0" borderId="0" xfId="0" applyFont="1" applyFill="1"/>
    <xf numFmtId="0" fontId="9" fillId="0" borderId="0" xfId="0" applyFont="1" applyFill="1" applyBorder="1" applyAlignment="1" applyProtection="1">
      <alignment horizontal="left"/>
    </xf>
    <xf numFmtId="0" fontId="8" fillId="0" borderId="0" xfId="0" applyFont="1" applyFill="1" applyBorder="1" applyAlignment="1" applyProtection="1"/>
    <xf numFmtId="0" fontId="8" fillId="0" borderId="0" xfId="0" applyFont="1" applyFill="1" applyBorder="1" applyAlignment="1" applyProtection="1">
      <alignment horizontal="center"/>
    </xf>
    <xf numFmtId="0" fontId="14" fillId="0" borderId="0" xfId="0" applyFont="1" applyFill="1"/>
    <xf numFmtId="0" fontId="13" fillId="0" borderId="0" xfId="0" applyFont="1" applyFill="1"/>
    <xf numFmtId="0" fontId="37" fillId="0" borderId="0"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vertical="top"/>
    </xf>
    <xf numFmtId="0" fontId="37" fillId="0" borderId="0" xfId="0" applyFont="1" applyFill="1" applyBorder="1" applyAlignment="1" applyProtection="1">
      <alignment vertical="top"/>
    </xf>
    <xf numFmtId="0" fontId="37" fillId="0" borderId="0" xfId="0" applyFont="1" applyFill="1" applyBorder="1" applyAlignment="1" applyProtection="1">
      <alignment vertical="top" wrapText="1"/>
    </xf>
    <xf numFmtId="164" fontId="37" fillId="0" borderId="0" xfId="0" applyNumberFormat="1" applyFont="1" applyFill="1" applyBorder="1" applyAlignment="1" applyProtection="1">
      <alignment horizontal="center" vertical="top" wrapText="1"/>
    </xf>
    <xf numFmtId="0" fontId="37"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xf>
    <xf numFmtId="0" fontId="37" fillId="0" borderId="0" xfId="0" applyFont="1" applyFill="1"/>
    <xf numFmtId="0" fontId="11" fillId="0" borderId="0" xfId="0" applyFont="1" applyFill="1"/>
    <xf numFmtId="0" fontId="11" fillId="9" borderId="10" xfId="0" applyFont="1" applyFill="1" applyBorder="1" applyAlignment="1" applyProtection="1">
      <alignment wrapText="1"/>
    </xf>
    <xf numFmtId="0" fontId="11" fillId="9" borderId="10" xfId="0" applyFont="1" applyFill="1" applyBorder="1" applyAlignment="1" applyProtection="1">
      <alignment vertical="top" wrapText="1"/>
    </xf>
    <xf numFmtId="0" fontId="11" fillId="9" borderId="10" xfId="0" applyFont="1" applyFill="1" applyBorder="1" applyAlignment="1" applyProtection="1">
      <alignment horizontal="center" vertical="top" wrapText="1"/>
    </xf>
    <xf numFmtId="0" fontId="37" fillId="9" borderId="10" xfId="0" applyFont="1" applyFill="1" applyBorder="1" applyAlignment="1" applyProtection="1">
      <alignment vertical="top" wrapText="1"/>
    </xf>
    <xf numFmtId="164" fontId="37" fillId="9" borderId="10" xfId="0" applyNumberFormat="1" applyFont="1" applyFill="1" applyBorder="1" applyAlignment="1" applyProtection="1">
      <alignment horizontal="center" vertical="top" wrapText="1"/>
    </xf>
    <xf numFmtId="0" fontId="37" fillId="9" borderId="10" xfId="0" applyFont="1" applyFill="1" applyBorder="1" applyAlignment="1" applyProtection="1">
      <alignment horizontal="center" vertical="top" wrapText="1"/>
    </xf>
    <xf numFmtId="0" fontId="11" fillId="9" borderId="0" xfId="0" applyFont="1" applyFill="1" applyBorder="1" applyAlignment="1" applyProtection="1">
      <alignment horizontal="left"/>
    </xf>
    <xf numFmtId="0" fontId="11" fillId="9" borderId="0" xfId="0" applyFont="1" applyFill="1" applyBorder="1" applyAlignment="1" applyProtection="1">
      <alignment horizontal="center"/>
    </xf>
    <xf numFmtId="0" fontId="11" fillId="9" borderId="0" xfId="0" applyFont="1" applyFill="1" applyBorder="1" applyAlignment="1" applyProtection="1"/>
    <xf numFmtId="3" fontId="37" fillId="9" borderId="10" xfId="0" applyNumberFormat="1" applyFont="1" applyFill="1" applyBorder="1" applyAlignment="1" applyProtection="1">
      <alignment horizontal="center" vertical="top" wrapText="1"/>
    </xf>
    <xf numFmtId="0" fontId="38" fillId="0" borderId="0" xfId="0" applyFont="1" applyFill="1" applyAlignment="1">
      <alignment wrapText="1"/>
    </xf>
    <xf numFmtId="0" fontId="39" fillId="0" borderId="0" xfId="0" applyFont="1" applyFill="1" applyAlignment="1">
      <alignment wrapText="1"/>
    </xf>
    <xf numFmtId="0" fontId="37" fillId="9" borderId="10" xfId="0" applyFont="1" applyFill="1" applyBorder="1" applyAlignment="1">
      <alignment wrapText="1"/>
    </xf>
    <xf numFmtId="0" fontId="11" fillId="9" borderId="10" xfId="0" applyFont="1" applyFill="1" applyBorder="1" applyAlignment="1">
      <alignment wrapText="1"/>
    </xf>
    <xf numFmtId="0" fontId="37" fillId="9" borderId="10" xfId="0" applyFont="1" applyFill="1" applyBorder="1" applyAlignment="1" applyProtection="1">
      <alignment wrapText="1"/>
    </xf>
    <xf numFmtId="0" fontId="37" fillId="9" borderId="10" xfId="0" applyFont="1" applyFill="1" applyBorder="1" applyAlignment="1">
      <alignment horizontal="center" vertical="center" wrapText="1"/>
    </xf>
    <xf numFmtId="0" fontId="11" fillId="9" borderId="10" xfId="0" applyFont="1" applyFill="1" applyBorder="1"/>
    <xf numFmtId="165" fontId="37" fillId="9" borderId="10" xfId="0" applyNumberFormat="1" applyFont="1" applyFill="1" applyBorder="1" applyAlignment="1">
      <alignment horizontal="center" vertical="center" wrapText="1"/>
    </xf>
    <xf numFmtId="165" fontId="11" fillId="9" borderId="10" xfId="1" applyNumberFormat="1" applyFont="1" applyFill="1" applyBorder="1" applyAlignment="1">
      <alignment wrapText="1"/>
    </xf>
    <xf numFmtId="0" fontId="11" fillId="9" borderId="10" xfId="0" applyFont="1" applyFill="1" applyBorder="1" applyAlignment="1">
      <alignment vertical="center" wrapText="1"/>
    </xf>
    <xf numFmtId="0" fontId="11" fillId="0" borderId="0" xfId="0" applyFont="1" applyFill="1" applyAlignment="1">
      <alignment vertical="center" wrapText="1"/>
    </xf>
    <xf numFmtId="0" fontId="12" fillId="0" borderId="0" xfId="0" applyFont="1" applyFill="1" applyAlignment="1">
      <alignment wrapText="1"/>
    </xf>
    <xf numFmtId="42" fontId="11" fillId="9" borderId="10" xfId="1" applyNumberFormat="1" applyFont="1" applyFill="1" applyBorder="1" applyAlignment="1">
      <alignment wrapText="1"/>
    </xf>
    <xf numFmtId="0" fontId="6" fillId="3" borderId="9" xfId="0" applyFont="1" applyFill="1" applyBorder="1" applyAlignment="1" applyProtection="1">
      <alignment vertical="top" wrapText="1"/>
      <protection locked="0"/>
    </xf>
    <xf numFmtId="0" fontId="0" fillId="0" borderId="0" xfId="0" applyFont="1" applyAlignment="1">
      <alignment wrapText="1"/>
    </xf>
    <xf numFmtId="0" fontId="16" fillId="5" borderId="0" xfId="0" applyFont="1" applyFill="1" applyBorder="1" applyAlignment="1" applyProtection="1">
      <alignment vertical="top" wrapText="1"/>
      <protection locked="0"/>
    </xf>
    <xf numFmtId="0" fontId="22" fillId="5" borderId="0" xfId="0" applyFont="1" applyFill="1" applyBorder="1" applyAlignment="1" applyProtection="1">
      <alignment vertical="top" wrapText="1"/>
      <protection locked="0"/>
    </xf>
    <xf numFmtId="0" fontId="16" fillId="0" borderId="0" xfId="0" applyFont="1" applyBorder="1" applyAlignment="1" applyProtection="1">
      <alignment vertical="top" wrapText="1"/>
      <protection locked="0"/>
    </xf>
    <xf numFmtId="0" fontId="21" fillId="5" borderId="0" xfId="0" applyFont="1" applyFill="1" applyBorder="1" applyAlignment="1">
      <alignment wrapText="1"/>
    </xf>
    <xf numFmtId="0" fontId="6" fillId="5" borderId="0" xfId="0" applyFont="1" applyFill="1" applyBorder="1" applyAlignment="1">
      <alignment wrapText="1"/>
    </xf>
    <xf numFmtId="0" fontId="16" fillId="5" borderId="0" xfId="0" applyFont="1" applyFill="1" applyAlignment="1">
      <alignment wrapText="1"/>
    </xf>
    <xf numFmtId="0" fontId="6" fillId="5" borderId="0" xfId="0" applyFont="1" applyFill="1" applyAlignment="1">
      <alignment wrapText="1"/>
    </xf>
    <xf numFmtId="0" fontId="21" fillId="8" borderId="0" xfId="0" applyFont="1" applyFill="1" applyBorder="1" applyAlignment="1">
      <alignment wrapText="1"/>
    </xf>
    <xf numFmtId="0" fontId="6" fillId="8" borderId="0" xfId="0" applyFont="1" applyFill="1" applyBorder="1" applyAlignment="1">
      <alignment wrapText="1"/>
    </xf>
    <xf numFmtId="0" fontId="0" fillId="0" borderId="0" xfId="0" applyFont="1" applyAlignment="1">
      <alignment wrapText="1"/>
    </xf>
    <xf numFmtId="0" fontId="10" fillId="0" borderId="0" xfId="0" applyFont="1" applyFill="1" applyBorder="1" applyAlignment="1" applyProtection="1">
      <alignment horizontal="center"/>
    </xf>
    <xf numFmtId="0" fontId="11" fillId="0" borderId="0" xfId="0" applyFont="1" applyFill="1" applyAlignment="1">
      <alignment wrapText="1"/>
    </xf>
    <xf numFmtId="0" fontId="37" fillId="9" borderId="10" xfId="0" applyFont="1" applyFill="1" applyBorder="1" applyAlignment="1" applyProtection="1">
      <alignment horizontal="center" wrapText="1"/>
    </xf>
    <xf numFmtId="0" fontId="11" fillId="9" borderId="10" xfId="0" applyFont="1" applyFill="1" applyBorder="1" applyAlignment="1" applyProtection="1">
      <alignment horizontal="center" wrapText="1"/>
    </xf>
    <xf numFmtId="0" fontId="11" fillId="9" borderId="10" xfId="0" applyFont="1" applyFill="1" applyBorder="1" applyAlignment="1" applyProtection="1">
      <alignment horizontal="center"/>
    </xf>
    <xf numFmtId="164" fontId="11" fillId="9" borderId="10" xfId="0" applyNumberFormat="1" applyFont="1" applyFill="1" applyBorder="1" applyAlignment="1" applyProtection="1">
      <alignment horizontal="center" vertical="top" wrapText="1"/>
    </xf>
    <xf numFmtId="0" fontId="6" fillId="5" borderId="0" xfId="0" applyFont="1" applyFill="1" applyBorder="1" applyAlignment="1">
      <alignment vertical="top" wrapText="1"/>
    </xf>
    <xf numFmtId="0" fontId="6" fillId="0" borderId="0" xfId="0" applyFont="1" applyAlignment="1">
      <alignment vertical="top" wrapText="1"/>
    </xf>
    <xf numFmtId="0" fontId="21" fillId="5" borderId="0" xfId="0" applyFont="1" applyFill="1" applyBorder="1" applyAlignment="1">
      <alignment vertical="top" wrapText="1"/>
    </xf>
    <xf numFmtId="0" fontId="47" fillId="5" borderId="0" xfId="0" applyFont="1" applyFill="1" applyBorder="1" applyAlignment="1" applyProtection="1">
      <alignment wrapText="1"/>
      <protection locked="0"/>
    </xf>
    <xf numFmtId="0" fontId="6" fillId="5" borderId="0" xfId="0" applyFont="1" applyFill="1" applyAlignment="1">
      <alignment vertical="top" wrapText="1"/>
    </xf>
    <xf numFmtId="49" fontId="6" fillId="10" borderId="10" xfId="0" applyNumberFormat="1" applyFont="1" applyFill="1" applyBorder="1" applyAlignment="1" applyProtection="1">
      <alignment horizontal="left" vertical="top" wrapText="1"/>
    </xf>
    <xf numFmtId="0" fontId="0" fillId="9" borderId="10" xfId="0" applyFont="1" applyFill="1" applyBorder="1" applyAlignment="1" applyProtection="1">
      <alignment horizontal="center" vertical="top" wrapText="1"/>
    </xf>
    <xf numFmtId="164" fontId="0" fillId="9" borderId="10" xfId="0" applyNumberFormat="1" applyFont="1" applyFill="1" applyBorder="1" applyAlignment="1" applyProtection="1">
      <alignment horizontal="center" vertical="top" wrapText="1"/>
    </xf>
    <xf numFmtId="3" fontId="0" fillId="9" borderId="10" xfId="0" applyNumberFormat="1" applyFont="1" applyFill="1" applyBorder="1" applyAlignment="1" applyProtection="1">
      <alignment horizontal="center" vertical="top" wrapText="1"/>
    </xf>
    <xf numFmtId="164" fontId="0" fillId="9" borderId="10" xfId="0" applyNumberFormat="1" applyFont="1" applyFill="1" applyBorder="1" applyAlignment="1" applyProtection="1">
      <alignment horizontal="center" vertical="top" wrapText="1"/>
    </xf>
    <xf numFmtId="0" fontId="0" fillId="0" borderId="0" xfId="0" applyFont="1" applyAlignment="1">
      <alignment wrapText="1"/>
    </xf>
    <xf numFmtId="0" fontId="29" fillId="5" borderId="8" xfId="0" applyFont="1" applyFill="1" applyBorder="1" applyAlignment="1" applyProtection="1">
      <alignment wrapText="1"/>
      <protection locked="0"/>
    </xf>
    <xf numFmtId="164" fontId="6" fillId="3" borderId="7" xfId="0" applyNumberFormat="1" applyFont="1" applyFill="1" applyBorder="1" applyAlignment="1" applyProtection="1">
      <alignment horizontal="center" vertical="top" wrapText="1"/>
      <protection locked="0"/>
    </xf>
    <xf numFmtId="0" fontId="29" fillId="5" borderId="0" xfId="0" applyFont="1" applyFill="1" applyBorder="1" applyAlignment="1" applyProtection="1">
      <alignment wrapText="1"/>
      <protection locked="0"/>
    </xf>
    <xf numFmtId="0" fontId="47" fillId="10" borderId="0" xfId="0" applyFont="1" applyFill="1" applyBorder="1" applyAlignment="1" applyProtection="1">
      <alignment horizontal="left" wrapText="1"/>
    </xf>
    <xf numFmtId="0" fontId="48" fillId="10" borderId="0" xfId="0" applyFont="1" applyFill="1" applyBorder="1" applyAlignment="1" applyProtection="1">
      <alignment wrapText="1"/>
    </xf>
    <xf numFmtId="0" fontId="16" fillId="10" borderId="27" xfId="0" applyFont="1" applyFill="1" applyBorder="1" applyAlignment="1" applyProtection="1">
      <alignment horizontal="left" vertical="top" wrapText="1"/>
    </xf>
    <xf numFmtId="0" fontId="16" fillId="10" borderId="28" xfId="0" applyFont="1" applyFill="1" applyBorder="1" applyAlignment="1" applyProtection="1">
      <alignment horizontal="left" vertical="top" wrapText="1"/>
    </xf>
    <xf numFmtId="0" fontId="6" fillId="10" borderId="28" xfId="0" applyFont="1" applyFill="1" applyBorder="1" applyAlignment="1" applyProtection="1">
      <alignment horizontal="left" vertical="top" wrapText="1"/>
    </xf>
    <xf numFmtId="0" fontId="6" fillId="10" borderId="29" xfId="0" applyFont="1" applyFill="1" applyBorder="1" applyAlignment="1" applyProtection="1">
      <alignment horizontal="left" vertical="top" wrapText="1"/>
    </xf>
    <xf numFmtId="0" fontId="23" fillId="11" borderId="27" xfId="0" applyFont="1" applyFill="1" applyBorder="1" applyAlignment="1" applyProtection="1">
      <alignment horizontal="left" vertical="top" wrapText="1"/>
    </xf>
    <xf numFmtId="0" fontId="23" fillId="11" borderId="28" xfId="0" applyFont="1" applyFill="1" applyBorder="1" applyAlignment="1" applyProtection="1">
      <alignment horizontal="left" vertical="top" wrapText="1"/>
    </xf>
    <xf numFmtId="0" fontId="23" fillId="11" borderId="29" xfId="0" applyFont="1" applyFill="1" applyBorder="1" applyAlignment="1" applyProtection="1">
      <alignment horizontal="left" vertical="top" wrapText="1"/>
    </xf>
    <xf numFmtId="0" fontId="23" fillId="17" borderId="27" xfId="0" applyFont="1" applyFill="1" applyBorder="1" applyAlignment="1" applyProtection="1">
      <alignment horizontal="left" vertical="top" wrapText="1"/>
    </xf>
    <xf numFmtId="0" fontId="23" fillId="17" borderId="29" xfId="0" applyFont="1" applyFill="1" applyBorder="1" applyAlignment="1" applyProtection="1">
      <alignment horizontal="left" vertical="top" wrapText="1"/>
    </xf>
    <xf numFmtId="0" fontId="6" fillId="10" borderId="11" xfId="0" applyFont="1" applyFill="1" applyBorder="1" applyAlignment="1" applyProtection="1">
      <alignment horizontal="left" vertical="top" wrapText="1"/>
    </xf>
    <xf numFmtId="0" fontId="45" fillId="12" borderId="38" xfId="0" applyFont="1" applyFill="1" applyBorder="1" applyAlignment="1" applyProtection="1">
      <alignment wrapText="1"/>
    </xf>
    <xf numFmtId="0" fontId="6" fillId="5" borderId="38" xfId="0" applyFont="1" applyFill="1" applyBorder="1" applyAlignment="1" applyProtection="1">
      <alignment wrapText="1"/>
      <protection locked="0"/>
    </xf>
    <xf numFmtId="0" fontId="6" fillId="0" borderId="38" xfId="0" applyFont="1" applyBorder="1" applyAlignment="1" applyProtection="1">
      <alignment wrapText="1"/>
      <protection locked="0"/>
    </xf>
    <xf numFmtId="0" fontId="6" fillId="0" borderId="39" xfId="0" applyFont="1" applyBorder="1" applyAlignment="1" applyProtection="1">
      <alignment wrapText="1"/>
      <protection locked="0"/>
    </xf>
    <xf numFmtId="0" fontId="0" fillId="5" borderId="0" xfId="0" applyFill="1" applyProtection="1">
      <protection locked="0"/>
    </xf>
    <xf numFmtId="0" fontId="0" fillId="16" borderId="0" xfId="0" applyFill="1" applyBorder="1" applyProtection="1"/>
    <xf numFmtId="0" fontId="5" fillId="16" borderId="0" xfId="0" applyFont="1" applyFill="1" applyProtection="1"/>
    <xf numFmtId="0" fontId="6" fillId="16" borderId="0" xfId="0" applyFont="1" applyFill="1" applyProtection="1"/>
    <xf numFmtId="0" fontId="0" fillId="16" borderId="0" xfId="0" applyFill="1" applyProtection="1"/>
    <xf numFmtId="0" fontId="2" fillId="15" borderId="0" xfId="0" applyFont="1" applyFill="1" applyBorder="1" applyProtection="1"/>
    <xf numFmtId="0" fontId="0" fillId="15" borderId="0" xfId="0" applyFill="1" applyBorder="1" applyProtection="1"/>
    <xf numFmtId="0" fontId="5" fillId="15" borderId="0" xfId="0" applyFont="1" applyFill="1" applyProtection="1"/>
    <xf numFmtId="0" fontId="6" fillId="15" borderId="0" xfId="0" applyFont="1" applyFill="1" applyProtection="1"/>
    <xf numFmtId="0" fontId="0" fillId="15" borderId="0" xfId="0" applyFill="1" applyProtection="1"/>
    <xf numFmtId="0" fontId="6" fillId="6" borderId="43" xfId="0" applyFont="1" applyFill="1" applyBorder="1" applyAlignment="1" applyProtection="1">
      <alignment horizontal="center" vertical="center"/>
    </xf>
    <xf numFmtId="6" fontId="6" fillId="0" borderId="44" xfId="0" applyNumberFormat="1" applyFont="1" applyBorder="1" applyProtection="1"/>
    <xf numFmtId="0" fontId="6" fillId="6" borderId="50" xfId="0" applyFont="1" applyFill="1" applyBorder="1" applyAlignment="1" applyProtection="1">
      <alignment horizontal="center" vertical="center"/>
    </xf>
    <xf numFmtId="38" fontId="6" fillId="0" borderId="51" xfId="0" applyNumberFormat="1" applyFont="1" applyBorder="1" applyProtection="1"/>
    <xf numFmtId="0" fontId="6" fillId="4" borderId="45" xfId="0" applyFont="1" applyFill="1" applyBorder="1" applyAlignment="1" applyProtection="1">
      <alignment horizontal="center"/>
    </xf>
    <xf numFmtId="164" fontId="6" fillId="0" borderId="46" xfId="0" applyNumberFormat="1" applyFont="1" applyBorder="1" applyAlignment="1" applyProtection="1">
      <alignment horizontal="right"/>
    </xf>
    <xf numFmtId="0" fontId="6" fillId="4" borderId="52" xfId="0" applyFont="1" applyFill="1" applyBorder="1" applyAlignment="1" applyProtection="1">
      <alignment horizontal="center"/>
    </xf>
    <xf numFmtId="3" fontId="6" fillId="0" borderId="53" xfId="0" applyNumberFormat="1" applyFont="1" applyBorder="1" applyAlignment="1" applyProtection="1">
      <alignment horizontal="right"/>
    </xf>
    <xf numFmtId="0" fontId="6" fillId="14" borderId="43" xfId="0" applyFont="1" applyFill="1" applyBorder="1" applyAlignment="1" applyProtection="1">
      <alignment horizontal="center" vertical="center"/>
    </xf>
    <xf numFmtId="0" fontId="6" fillId="14" borderId="50" xfId="0" applyFont="1" applyFill="1" applyBorder="1" applyAlignment="1" applyProtection="1">
      <alignment horizontal="center" vertical="center"/>
    </xf>
    <xf numFmtId="0" fontId="6" fillId="8" borderId="0" xfId="0" applyFont="1" applyFill="1" applyProtection="1"/>
    <xf numFmtId="164" fontId="5" fillId="8" borderId="0" xfId="0" applyNumberFormat="1" applyFont="1" applyFill="1" applyAlignment="1" applyProtection="1">
      <alignment horizontal="right"/>
    </xf>
    <xf numFmtId="0" fontId="22" fillId="13" borderId="38" xfId="0" applyFont="1" applyFill="1" applyBorder="1" applyAlignment="1" applyProtection="1">
      <alignment horizontal="center" vertical="center" wrapText="1"/>
    </xf>
    <xf numFmtId="38" fontId="40" fillId="0" borderId="38" xfId="0" applyNumberFormat="1" applyFont="1" applyBorder="1" applyProtection="1"/>
    <xf numFmtId="3" fontId="55" fillId="0" borderId="39" xfId="0" applyNumberFormat="1" applyFont="1" applyBorder="1" applyAlignment="1" applyProtection="1">
      <alignment horizontal="right" wrapText="1"/>
    </xf>
    <xf numFmtId="0" fontId="0" fillId="8" borderId="0" xfId="0" applyFill="1" applyBorder="1" applyProtection="1"/>
    <xf numFmtId="0" fontId="0" fillId="8" borderId="0" xfId="0" applyFill="1" applyProtection="1">
      <protection locked="0"/>
    </xf>
    <xf numFmtId="0" fontId="0" fillId="18" borderId="0" xfId="0" applyFill="1" applyProtection="1"/>
    <xf numFmtId="0" fontId="29" fillId="15" borderId="0" xfId="0" applyFont="1" applyFill="1" applyProtection="1"/>
    <xf numFmtId="0" fontId="22" fillId="12" borderId="31" xfId="0" applyFont="1" applyFill="1" applyBorder="1" applyAlignment="1" applyProtection="1">
      <alignment horizontal="center" vertical="center" wrapText="1"/>
    </xf>
    <xf numFmtId="0" fontId="22" fillId="12" borderId="32" xfId="0" applyFont="1" applyFill="1" applyBorder="1" applyAlignment="1" applyProtection="1">
      <alignment horizontal="center" vertical="top" wrapText="1"/>
    </xf>
    <xf numFmtId="0" fontId="0" fillId="2" borderId="0" xfId="0" applyFill="1" applyProtection="1">
      <protection locked="0"/>
    </xf>
    <xf numFmtId="164" fontId="55" fillId="0" borderId="54" xfId="0" applyNumberFormat="1" applyFont="1" applyBorder="1" applyAlignment="1" applyProtection="1">
      <alignment horizontal="right" wrapText="1"/>
    </xf>
    <xf numFmtId="0" fontId="22" fillId="13" borderId="17" xfId="0" applyFont="1" applyFill="1" applyBorder="1" applyAlignment="1" applyProtection="1">
      <alignment horizontal="center" vertical="center" wrapText="1"/>
    </xf>
    <xf numFmtId="6" fontId="40" fillId="0" borderId="55" xfId="0" applyNumberFormat="1" applyFont="1" applyBorder="1" applyProtection="1"/>
    <xf numFmtId="0" fontId="22" fillId="2" borderId="17" xfId="0" applyFont="1" applyFill="1" applyBorder="1" applyAlignment="1" applyProtection="1">
      <alignment horizontal="center" vertical="center" wrapText="1"/>
    </xf>
    <xf numFmtId="0" fontId="19" fillId="5" borderId="0" xfId="0" applyFont="1" applyFill="1" applyBorder="1" applyAlignment="1" applyProtection="1">
      <alignment wrapText="1"/>
      <protection locked="0"/>
    </xf>
    <xf numFmtId="0" fontId="28" fillId="5" borderId="0" xfId="0" applyFont="1" applyFill="1" applyBorder="1" applyAlignment="1" applyProtection="1">
      <alignment horizontal="center" wrapText="1"/>
      <protection locked="0"/>
    </xf>
    <xf numFmtId="0" fontId="0" fillId="15" borderId="0" xfId="0" applyFill="1" applyProtection="1">
      <protection locked="0"/>
    </xf>
    <xf numFmtId="0" fontId="5" fillId="15" borderId="0" xfId="0" applyFont="1" applyFill="1" applyProtection="1">
      <protection locked="0"/>
    </xf>
    <xf numFmtId="164" fontId="6" fillId="5" borderId="46" xfId="0" applyNumberFormat="1" applyFont="1" applyFill="1" applyBorder="1" applyAlignment="1" applyProtection="1">
      <alignment horizontal="right"/>
    </xf>
    <xf numFmtId="3" fontId="6" fillId="5" borderId="53" xfId="0" applyNumberFormat="1" applyFont="1" applyFill="1" applyBorder="1" applyAlignment="1" applyProtection="1">
      <alignment horizontal="right"/>
    </xf>
    <xf numFmtId="6" fontId="6" fillId="5" borderId="44" xfId="0" applyNumberFormat="1" applyFont="1" applyFill="1" applyBorder="1" applyProtection="1"/>
    <xf numFmtId="38" fontId="6" fillId="5" borderId="51" xfId="0" applyNumberFormat="1" applyFont="1" applyFill="1" applyBorder="1" applyProtection="1"/>
    <xf numFmtId="0" fontId="0" fillId="0" borderId="0" xfId="0" applyFont="1" applyBorder="1" applyAlignment="1" applyProtection="1">
      <alignment wrapText="1"/>
      <protection locked="0"/>
    </xf>
    <xf numFmtId="0" fontId="0" fillId="5" borderId="0" xfId="0" applyFill="1" applyBorder="1" applyAlignment="1" applyProtection="1">
      <alignment wrapText="1"/>
      <protection locked="0"/>
    </xf>
    <xf numFmtId="0" fontId="61" fillId="5" borderId="0" xfId="0" applyFont="1" applyFill="1" applyAlignment="1">
      <alignment wrapText="1"/>
    </xf>
    <xf numFmtId="0" fontId="0" fillId="5" borderId="0" xfId="0" applyFill="1" applyAlignment="1">
      <alignment wrapText="1"/>
    </xf>
    <xf numFmtId="0" fontId="37" fillId="9" borderId="56" xfId="0" applyFont="1" applyFill="1" applyBorder="1" applyAlignment="1">
      <alignment wrapText="1"/>
    </xf>
    <xf numFmtId="0" fontId="11" fillId="9" borderId="56" xfId="0" applyFont="1" applyFill="1" applyBorder="1" applyAlignment="1">
      <alignment wrapText="1"/>
    </xf>
    <xf numFmtId="0" fontId="11" fillId="9" borderId="57" xfId="0" applyFont="1" applyFill="1" applyBorder="1" applyAlignment="1">
      <alignment wrapText="1"/>
    </xf>
    <xf numFmtId="0" fontId="37" fillId="9" borderId="56" xfId="0" applyFont="1" applyFill="1" applyBorder="1" applyAlignment="1" applyProtection="1">
      <alignment wrapText="1"/>
    </xf>
    <xf numFmtId="0" fontId="11" fillId="9" borderId="56" xfId="0" applyFont="1" applyFill="1" applyBorder="1" applyAlignment="1">
      <alignment vertical="center" wrapText="1"/>
    </xf>
    <xf numFmtId="0" fontId="8" fillId="0" borderId="0" xfId="0" applyFont="1" applyFill="1" applyBorder="1" applyAlignment="1" applyProtection="1">
      <alignment wrapText="1"/>
    </xf>
    <xf numFmtId="0" fontId="11" fillId="9" borderId="0" xfId="0" applyFont="1" applyFill="1" applyBorder="1" applyAlignment="1" applyProtection="1">
      <alignment wrapText="1"/>
    </xf>
    <xf numFmtId="0" fontId="11" fillId="0" borderId="0" xfId="0" applyFont="1" applyFill="1" applyBorder="1" applyAlignment="1" applyProtection="1">
      <alignment wrapText="1"/>
    </xf>
    <xf numFmtId="0" fontId="11" fillId="0" borderId="0" xfId="0" applyFont="1" applyFill="1" applyBorder="1" applyAlignment="1" applyProtection="1">
      <alignment vertical="top" wrapText="1"/>
    </xf>
    <xf numFmtId="0" fontId="37" fillId="0" borderId="58" xfId="0" applyFont="1" applyFill="1" applyBorder="1" applyProtection="1"/>
    <xf numFmtId="1" fontId="6" fillId="4" borderId="9" xfId="0" applyNumberFormat="1" applyFont="1" applyFill="1" applyBorder="1" applyAlignment="1" applyProtection="1">
      <alignment horizontal="center" vertical="top" wrapText="1"/>
    </xf>
    <xf numFmtId="1" fontId="6" fillId="4" borderId="6" xfId="0" applyNumberFormat="1" applyFont="1" applyFill="1" applyBorder="1" applyAlignment="1" applyProtection="1">
      <alignment horizontal="center" vertical="top" wrapText="1"/>
    </xf>
    <xf numFmtId="164" fontId="6" fillId="4" borderId="9" xfId="0" applyNumberFormat="1" applyFont="1" applyFill="1" applyBorder="1" applyAlignment="1" applyProtection="1">
      <alignment horizontal="center" vertical="top" wrapText="1"/>
    </xf>
    <xf numFmtId="164" fontId="6" fillId="4" borderId="6" xfId="0" applyNumberFormat="1" applyFont="1" applyFill="1" applyBorder="1" applyAlignment="1" applyProtection="1">
      <alignment horizontal="center" vertical="top" wrapText="1"/>
    </xf>
    <xf numFmtId="0" fontId="11" fillId="7" borderId="0" xfId="0" applyFont="1" applyFill="1" applyBorder="1" applyAlignment="1" applyProtection="1">
      <alignment wrapText="1"/>
    </xf>
    <xf numFmtId="0" fontId="37" fillId="7" borderId="56" xfId="0" applyFont="1" applyFill="1" applyBorder="1" applyAlignment="1" applyProtection="1">
      <alignment wrapText="1"/>
    </xf>
    <xf numFmtId="164" fontId="64" fillId="3" borderId="6" xfId="0" applyNumberFormat="1" applyFont="1" applyFill="1" applyBorder="1" applyAlignment="1" applyProtection="1">
      <alignment horizontal="center" vertical="top" wrapText="1"/>
      <protection locked="0"/>
    </xf>
    <xf numFmtId="1" fontId="64" fillId="3" borderId="6" xfId="0" applyNumberFormat="1" applyFont="1" applyFill="1" applyBorder="1" applyAlignment="1" applyProtection="1">
      <alignment horizontal="center" vertical="top" wrapText="1"/>
      <protection locked="0"/>
    </xf>
    <xf numFmtId="1" fontId="64" fillId="4" borderId="6" xfId="0" applyNumberFormat="1" applyFont="1" applyFill="1" applyBorder="1" applyAlignment="1" applyProtection="1">
      <alignment horizontal="center" vertical="top" wrapText="1"/>
    </xf>
    <xf numFmtId="164" fontId="64" fillId="3" borderId="7" xfId="0" applyNumberFormat="1" applyFont="1" applyFill="1" applyBorder="1" applyAlignment="1" applyProtection="1">
      <alignment horizontal="center" vertical="top" wrapText="1"/>
      <protection locked="0"/>
    </xf>
    <xf numFmtId="164" fontId="64" fillId="4" borderId="6" xfId="0" applyNumberFormat="1" applyFont="1" applyFill="1" applyBorder="1" applyAlignment="1" applyProtection="1">
      <alignment horizontal="center" vertical="top" wrapText="1"/>
    </xf>
    <xf numFmtId="0" fontId="21" fillId="5" borderId="0" xfId="0" applyFont="1" applyFill="1" applyBorder="1" applyAlignment="1">
      <alignment wrapText="1"/>
    </xf>
    <xf numFmtId="0" fontId="6" fillId="5" borderId="0" xfId="0" applyFont="1" applyFill="1" applyBorder="1" applyAlignment="1">
      <alignment wrapText="1"/>
    </xf>
    <xf numFmtId="0" fontId="18" fillId="5" borderId="0" xfId="0" applyFont="1" applyFill="1" applyBorder="1" applyAlignment="1">
      <alignment wrapText="1"/>
    </xf>
    <xf numFmtId="0" fontId="40" fillId="0" borderId="1" xfId="0" applyFont="1" applyBorder="1" applyAlignment="1">
      <alignment wrapText="1"/>
    </xf>
    <xf numFmtId="0" fontId="41" fillId="0" borderId="1" xfId="0" applyFont="1" applyBorder="1" applyAlignment="1">
      <alignment wrapText="1"/>
    </xf>
    <xf numFmtId="0" fontId="16" fillId="5" borderId="0" xfId="0" applyFont="1" applyFill="1" applyAlignment="1">
      <alignment wrapText="1"/>
    </xf>
    <xf numFmtId="0" fontId="6" fillId="5" borderId="0" xfId="0" applyFont="1" applyFill="1" applyAlignment="1">
      <alignment wrapText="1"/>
    </xf>
    <xf numFmtId="0" fontId="6" fillId="5" borderId="0" xfId="0" applyFont="1" applyFill="1" applyBorder="1" applyAlignment="1">
      <alignment horizontal="left" vertical="center" wrapText="1"/>
    </xf>
    <xf numFmtId="0" fontId="21" fillId="8" borderId="0" xfId="0" applyFont="1" applyFill="1" applyBorder="1" applyAlignment="1">
      <alignment wrapText="1"/>
    </xf>
    <xf numFmtId="0" fontId="6" fillId="8" borderId="0" xfId="0" applyFont="1" applyFill="1" applyBorder="1" applyAlignment="1">
      <alignment wrapText="1"/>
    </xf>
    <xf numFmtId="0" fontId="30" fillId="5" borderId="0" xfId="0" applyFont="1" applyFill="1" applyBorder="1" applyAlignment="1">
      <alignment wrapText="1"/>
    </xf>
    <xf numFmtId="0" fontId="32" fillId="5"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6" fillId="5" borderId="0" xfId="0" applyFont="1" applyFill="1" applyAlignment="1">
      <alignment horizontal="left"/>
    </xf>
    <xf numFmtId="0" fontId="6" fillId="3" borderId="13" xfId="0" applyFont="1" applyFill="1" applyBorder="1" applyAlignment="1" applyProtection="1">
      <alignment vertical="top" wrapText="1"/>
      <protection locked="0"/>
    </xf>
    <xf numFmtId="0" fontId="0" fillId="0" borderId="15"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35" fillId="12" borderId="0" xfId="0" applyFont="1" applyFill="1" applyBorder="1" applyAlignment="1" applyProtection="1">
      <alignment wrapText="1"/>
    </xf>
    <xf numFmtId="0" fontId="0" fillId="0" borderId="0" xfId="0" applyBorder="1" applyAlignment="1" applyProtection="1">
      <alignment wrapText="1"/>
    </xf>
    <xf numFmtId="14" fontId="15" fillId="3" borderId="0" xfId="0" applyNumberFormat="1" applyFont="1" applyFill="1" applyBorder="1" applyAlignment="1" applyProtection="1">
      <alignment horizontal="center" vertical="center" wrapText="1"/>
      <protection locked="0"/>
    </xf>
    <xf numFmtId="0" fontId="53" fillId="3" borderId="0" xfId="0" applyFont="1" applyFill="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35" fillId="12" borderId="18" xfId="0" applyFont="1" applyFill="1" applyBorder="1" applyAlignment="1" applyProtection="1">
      <alignment wrapText="1"/>
    </xf>
    <xf numFmtId="0" fontId="0" fillId="0" borderId="19" xfId="0" applyBorder="1" applyAlignment="1" applyProtection="1">
      <alignment wrapText="1"/>
    </xf>
    <xf numFmtId="0" fontId="47" fillId="10" borderId="0" xfId="0" applyFont="1" applyFill="1" applyBorder="1" applyAlignment="1" applyProtection="1">
      <alignment horizontal="left" wrapText="1"/>
    </xf>
    <xf numFmtId="0" fontId="48" fillId="10" borderId="0" xfId="0" applyFont="1" applyFill="1" applyBorder="1" applyAlignment="1" applyProtection="1">
      <alignment wrapText="1"/>
    </xf>
    <xf numFmtId="0" fontId="49" fillId="12" borderId="38" xfId="0" applyFont="1" applyFill="1" applyBorder="1" applyAlignment="1" applyProtection="1">
      <alignment wrapText="1"/>
    </xf>
    <xf numFmtId="0" fontId="44" fillId="12" borderId="34" xfId="0" applyFont="1" applyFill="1" applyBorder="1" applyAlignment="1" applyProtection="1">
      <alignment wrapText="1"/>
    </xf>
    <xf numFmtId="0" fontId="45" fillId="12" borderId="36" xfId="0" applyFont="1" applyFill="1" applyBorder="1" applyAlignment="1" applyProtection="1">
      <alignment wrapText="1"/>
    </xf>
    <xf numFmtId="0" fontId="45" fillId="12" borderId="35" xfId="0" applyFont="1" applyFill="1" applyBorder="1" applyAlignment="1" applyProtection="1">
      <alignment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10" borderId="26" xfId="0" applyFont="1" applyFill="1" applyBorder="1" applyAlignment="1" applyProtection="1">
      <alignment horizontal="left" vertical="center" wrapText="1"/>
    </xf>
    <xf numFmtId="0" fontId="16" fillId="14" borderId="18" xfId="0" applyFont="1" applyFill="1" applyBorder="1" applyAlignment="1" applyProtection="1">
      <alignment horizontal="left" wrapText="1"/>
    </xf>
    <xf numFmtId="0" fontId="16" fillId="14" borderId="19" xfId="0" applyFont="1" applyFill="1" applyBorder="1" applyAlignment="1" applyProtection="1">
      <alignment horizontal="left" wrapText="1"/>
    </xf>
    <xf numFmtId="0" fontId="16" fillId="14" borderId="20" xfId="0" applyFont="1" applyFill="1" applyBorder="1" applyAlignment="1" applyProtection="1">
      <alignment horizontal="left" wrapText="1"/>
    </xf>
    <xf numFmtId="164" fontId="57" fillId="7" borderId="18" xfId="0" applyNumberFormat="1" applyFont="1" applyFill="1" applyBorder="1" applyAlignment="1" applyProtection="1">
      <alignment horizontal="center" wrapText="1"/>
    </xf>
    <xf numFmtId="164" fontId="57" fillId="7" borderId="20" xfId="0" applyNumberFormat="1" applyFont="1" applyFill="1" applyBorder="1" applyAlignment="1" applyProtection="1">
      <alignment horizontal="center" wrapText="1"/>
    </xf>
    <xf numFmtId="164" fontId="58" fillId="7" borderId="20" xfId="0" applyNumberFormat="1" applyFont="1" applyFill="1" applyBorder="1" applyAlignment="1" applyProtection="1">
      <alignment horizontal="center" wrapText="1"/>
    </xf>
    <xf numFmtId="164" fontId="57" fillId="3" borderId="18" xfId="0" applyNumberFormat="1" applyFont="1" applyFill="1" applyBorder="1" applyAlignment="1" applyProtection="1">
      <alignment horizontal="center" wrapText="1"/>
      <protection locked="0"/>
    </xf>
    <xf numFmtId="164" fontId="57" fillId="3" borderId="20" xfId="0" applyNumberFormat="1" applyFont="1" applyFill="1" applyBorder="1" applyAlignment="1" applyProtection="1">
      <alignment horizontal="center" wrapText="1"/>
      <protection locked="0"/>
    </xf>
    <xf numFmtId="0" fontId="22" fillId="12" borderId="18" xfId="0" applyFont="1" applyFill="1" applyBorder="1" applyAlignment="1" applyProtection="1">
      <alignment horizontal="left" wrapText="1"/>
    </xf>
    <xf numFmtId="0" fontId="1" fillId="12" borderId="19" xfId="0" applyFont="1" applyFill="1" applyBorder="1" applyAlignment="1" applyProtection="1">
      <alignment wrapText="1"/>
    </xf>
    <xf numFmtId="0" fontId="1" fillId="12" borderId="20" xfId="0" applyFont="1" applyFill="1" applyBorder="1" applyAlignment="1" applyProtection="1">
      <alignment wrapText="1"/>
    </xf>
    <xf numFmtId="0" fontId="22" fillId="12" borderId="21" xfId="0" applyFont="1" applyFill="1" applyBorder="1" applyAlignment="1" applyProtection="1">
      <alignment horizontal="left" wrapText="1"/>
    </xf>
    <xf numFmtId="0" fontId="1" fillId="12" borderId="16" xfId="0" applyFont="1" applyFill="1" applyBorder="1" applyAlignment="1" applyProtection="1">
      <alignment wrapText="1"/>
    </xf>
    <xf numFmtId="0" fontId="16" fillId="14" borderId="19" xfId="0" applyFont="1" applyFill="1" applyBorder="1" applyAlignment="1" applyProtection="1">
      <alignment wrapText="1"/>
    </xf>
    <xf numFmtId="0" fontId="16" fillId="14" borderId="20" xfId="0" applyFont="1" applyFill="1" applyBorder="1" applyAlignment="1" applyProtection="1">
      <alignment wrapText="1"/>
    </xf>
    <xf numFmtId="0" fontId="42" fillId="5" borderId="0" xfId="0" applyFont="1" applyFill="1" applyBorder="1" applyAlignment="1" applyProtection="1">
      <alignment horizontal="left" wrapText="1"/>
      <protection locked="0"/>
    </xf>
    <xf numFmtId="0" fontId="43" fillId="0" borderId="0" xfId="0" applyFont="1" applyAlignment="1" applyProtection="1">
      <alignment horizontal="left" wrapText="1"/>
      <protection locked="0"/>
    </xf>
    <xf numFmtId="0" fontId="6" fillId="4" borderId="22" xfId="0" applyFont="1" applyFill="1" applyBorder="1" applyAlignment="1" applyProtection="1">
      <alignment horizontal="left" wrapText="1"/>
    </xf>
    <xf numFmtId="0" fontId="0" fillId="4" borderId="23" xfId="0" applyFont="1" applyFill="1" applyBorder="1" applyAlignment="1" applyProtection="1">
      <alignment horizontal="left" wrapText="1"/>
    </xf>
    <xf numFmtId="14" fontId="6" fillId="3" borderId="22" xfId="0" applyNumberFormat="1" applyFont="1" applyFill="1" applyBorder="1" applyAlignment="1" applyProtection="1">
      <alignment horizontal="center" wrapText="1"/>
      <protection locked="0"/>
    </xf>
    <xf numFmtId="0" fontId="0" fillId="3" borderId="23" xfId="0" applyFill="1" applyBorder="1" applyAlignment="1" applyProtection="1">
      <alignment horizontal="center" wrapText="1"/>
      <protection locked="0"/>
    </xf>
    <xf numFmtId="0" fontId="50" fillId="5" borderId="0" xfId="0" applyFont="1" applyFill="1" applyBorder="1" applyAlignment="1" applyProtection="1">
      <alignment wrapText="1"/>
    </xf>
    <xf numFmtId="0" fontId="51" fillId="5" borderId="0" xfId="0" applyFont="1" applyFill="1" applyAlignment="1" applyProtection="1">
      <alignment wrapText="1"/>
    </xf>
    <xf numFmtId="0" fontId="26" fillId="0" borderId="18" xfId="0" applyFont="1" applyBorder="1" applyAlignment="1" applyProtection="1">
      <alignment horizontal="center" wrapText="1"/>
    </xf>
    <xf numFmtId="0" fontId="26" fillId="0" borderId="19" xfId="0" applyFont="1" applyBorder="1" applyAlignment="1" applyProtection="1">
      <alignment horizontal="center" wrapText="1"/>
    </xf>
    <xf numFmtId="0" fontId="26" fillId="0" borderId="20" xfId="0" applyFont="1" applyBorder="1" applyAlignment="1" applyProtection="1">
      <alignment horizontal="center" wrapText="1"/>
    </xf>
    <xf numFmtId="0" fontId="26" fillId="3" borderId="18" xfId="0" applyFont="1" applyFill="1" applyBorder="1" applyAlignment="1" applyProtection="1">
      <alignment horizontal="left" wrapText="1"/>
      <protection locked="0"/>
    </xf>
    <xf numFmtId="0" fontId="26" fillId="3" borderId="19" xfId="0" applyFont="1" applyFill="1" applyBorder="1" applyAlignment="1" applyProtection="1">
      <alignment horizontal="left" wrapText="1"/>
      <protection locked="0"/>
    </xf>
    <xf numFmtId="0" fontId="27" fillId="3" borderId="19" xfId="0" applyFont="1" applyFill="1" applyBorder="1" applyAlignment="1" applyProtection="1">
      <alignment wrapText="1"/>
      <protection locked="0"/>
    </xf>
    <xf numFmtId="0" fontId="27" fillId="3" borderId="20" xfId="0" applyFont="1" applyFill="1" applyBorder="1" applyAlignment="1" applyProtection="1">
      <alignment wrapText="1"/>
      <protection locked="0"/>
    </xf>
    <xf numFmtId="0" fontId="49" fillId="5" borderId="0" xfId="0" applyFont="1" applyFill="1" applyBorder="1" applyAlignment="1" applyProtection="1">
      <alignment wrapText="1"/>
      <protection locked="0"/>
    </xf>
    <xf numFmtId="0" fontId="63" fillId="0" borderId="0" xfId="0" applyFont="1" applyBorder="1" applyAlignment="1" applyProtection="1">
      <alignment wrapText="1"/>
      <protection locked="0"/>
    </xf>
    <xf numFmtId="0" fontId="16" fillId="10" borderId="30"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xf>
    <xf numFmtId="0" fontId="22" fillId="17" borderId="24" xfId="0" applyFont="1" applyFill="1" applyBorder="1" applyAlignment="1" applyProtection="1">
      <alignment horizontal="center" vertical="center" wrapText="1"/>
    </xf>
    <xf numFmtId="0" fontId="22" fillId="17" borderId="26" xfId="0" applyFont="1" applyFill="1" applyBorder="1" applyAlignment="1" applyProtection="1">
      <alignment horizontal="center" vertical="center" wrapText="1"/>
    </xf>
    <xf numFmtId="0" fontId="22" fillId="11" borderId="24" xfId="0" applyFont="1" applyFill="1" applyBorder="1" applyAlignment="1" applyProtection="1">
      <alignment horizontal="center" vertical="center" wrapText="1"/>
    </xf>
    <xf numFmtId="0" fontId="22" fillId="11" borderId="25" xfId="0" applyFont="1" applyFill="1" applyBorder="1" applyAlignment="1" applyProtection="1">
      <alignment horizontal="center" vertical="center" wrapText="1"/>
    </xf>
    <xf numFmtId="0" fontId="22" fillId="11" borderId="26" xfId="0" applyFont="1" applyFill="1" applyBorder="1" applyAlignment="1" applyProtection="1">
      <alignment horizontal="center" vertical="center" wrapText="1"/>
    </xf>
    <xf numFmtId="0" fontId="6" fillId="3" borderId="65" xfId="0" applyFont="1" applyFill="1"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67" xfId="0"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0" fontId="0" fillId="0" borderId="12" xfId="0" applyBorder="1" applyAlignment="1" applyProtection="1">
      <alignment wrapText="1"/>
      <protection locked="0"/>
    </xf>
    <xf numFmtId="0" fontId="60" fillId="5" borderId="0" xfId="0" applyFont="1" applyFill="1" applyBorder="1" applyAlignment="1" applyProtection="1">
      <alignment horizontal="left" wrapText="1"/>
    </xf>
    <xf numFmtId="0" fontId="0" fillId="5" borderId="0" xfId="0" applyFill="1" applyAlignment="1" applyProtection="1">
      <alignment wrapText="1"/>
    </xf>
    <xf numFmtId="0" fontId="0" fillId="0" borderId="13" xfId="0" applyBorder="1" applyAlignment="1" applyProtection="1">
      <alignment wrapText="1"/>
      <protection locked="0"/>
    </xf>
    <xf numFmtId="0" fontId="6" fillId="3" borderId="33" xfId="0" applyFont="1" applyFill="1" applyBorder="1" applyAlignment="1" applyProtection="1">
      <alignment vertical="top" wrapText="1"/>
      <protection locked="0"/>
    </xf>
    <xf numFmtId="0" fontId="54" fillId="5" borderId="3" xfId="0" applyFont="1" applyFill="1" applyBorder="1" applyAlignment="1" applyProtection="1">
      <alignment horizontal="center" vertical="center"/>
    </xf>
    <xf numFmtId="0" fontId="54" fillId="5" borderId="5" xfId="0" applyFont="1" applyFill="1" applyBorder="1" applyAlignment="1" applyProtection="1">
      <alignment horizontal="center" vertical="center"/>
    </xf>
    <xf numFmtId="0" fontId="54" fillId="5" borderId="4" xfId="0" applyFont="1" applyFill="1" applyBorder="1" applyAlignment="1" applyProtection="1">
      <alignment horizontal="center" vertical="center"/>
    </xf>
    <xf numFmtId="0" fontId="25" fillId="5" borderId="0" xfId="0" applyFont="1" applyFill="1" applyBorder="1" applyAlignment="1" applyProtection="1">
      <alignment horizontal="left" vertical="center" wrapText="1" readingOrder="1"/>
    </xf>
    <xf numFmtId="0" fontId="22" fillId="12" borderId="40" xfId="0" applyFont="1" applyFill="1" applyBorder="1" applyAlignment="1" applyProtection="1">
      <alignment horizontal="center" vertical="center" wrapText="1"/>
    </xf>
    <xf numFmtId="0" fontId="23" fillId="12" borderId="47" xfId="0" applyFont="1" applyFill="1" applyBorder="1" applyAlignment="1" applyProtection="1">
      <alignment horizontal="center" vertical="center"/>
    </xf>
    <xf numFmtId="0" fontId="36" fillId="12" borderId="40" xfId="0" applyFont="1" applyFill="1" applyBorder="1" applyAlignment="1" applyProtection="1">
      <alignment horizontal="center" vertical="center" wrapText="1"/>
    </xf>
    <xf numFmtId="0" fontId="36" fillId="12" borderId="47" xfId="0" applyFont="1" applyFill="1" applyBorder="1" applyAlignment="1" applyProtection="1">
      <alignment horizontal="center" vertical="center" wrapText="1"/>
    </xf>
    <xf numFmtId="0" fontId="56" fillId="2" borderId="2" xfId="0" applyFont="1" applyFill="1" applyBorder="1" applyAlignment="1" applyProtection="1">
      <alignment horizontal="center"/>
    </xf>
    <xf numFmtId="0" fontId="56" fillId="2" borderId="0" xfId="0" applyFont="1" applyFill="1" applyBorder="1" applyAlignment="1" applyProtection="1">
      <alignment horizontal="center"/>
    </xf>
    <xf numFmtId="6" fontId="19" fillId="5" borderId="41" xfId="0" applyNumberFormat="1" applyFont="1" applyFill="1" applyBorder="1" applyAlignment="1" applyProtection="1">
      <alignment horizontal="center" vertical="center" wrapText="1"/>
    </xf>
    <xf numFmtId="6" fontId="19" fillId="5" borderId="37" xfId="0" applyNumberFormat="1" applyFont="1" applyFill="1" applyBorder="1" applyAlignment="1" applyProtection="1">
      <alignment horizontal="center" vertical="center" wrapText="1"/>
    </xf>
    <xf numFmtId="0" fontId="53" fillId="5" borderId="37" xfId="0" applyFont="1" applyFill="1" applyBorder="1" applyAlignment="1"/>
    <xf numFmtId="0" fontId="53" fillId="5" borderId="42" xfId="0" applyFont="1" applyFill="1" applyBorder="1" applyAlignment="1"/>
    <xf numFmtId="6" fontId="19" fillId="5" borderId="48" xfId="0" applyNumberFormat="1" applyFont="1" applyFill="1" applyBorder="1" applyAlignment="1" applyProtection="1">
      <alignment horizontal="center" vertical="center" wrapText="1"/>
    </xf>
    <xf numFmtId="6" fontId="19" fillId="5" borderId="38" xfId="0" applyNumberFormat="1" applyFont="1" applyFill="1" applyBorder="1" applyAlignment="1" applyProtection="1">
      <alignment horizontal="center" vertical="center" wrapText="1"/>
    </xf>
    <xf numFmtId="0" fontId="53" fillId="5" borderId="38" xfId="0" applyFont="1" applyFill="1" applyBorder="1" applyAlignment="1"/>
    <xf numFmtId="0" fontId="53" fillId="5" borderId="49" xfId="0" applyFont="1" applyFill="1" applyBorder="1" applyAlignment="1"/>
    <xf numFmtId="6" fontId="19" fillId="0" borderId="41" xfId="0" applyNumberFormat="1" applyFont="1" applyBorder="1" applyAlignment="1" applyProtection="1">
      <alignment horizontal="center" vertical="center" wrapText="1"/>
    </xf>
    <xf numFmtId="6" fontId="19" fillId="0" borderId="37" xfId="0" applyNumberFormat="1" applyFont="1" applyBorder="1" applyAlignment="1" applyProtection="1">
      <alignment horizontal="center" vertical="center" wrapText="1"/>
    </xf>
    <xf numFmtId="0" fontId="53" fillId="0" borderId="37" xfId="0" applyFont="1" applyBorder="1" applyAlignment="1"/>
    <xf numFmtId="0" fontId="53" fillId="0" borderId="42" xfId="0" applyFont="1" applyBorder="1" applyAlignment="1"/>
    <xf numFmtId="6" fontId="19" fillId="0" borderId="48" xfId="0" applyNumberFormat="1" applyFont="1" applyBorder="1" applyAlignment="1" applyProtection="1">
      <alignment horizontal="center" vertical="center" wrapText="1"/>
    </xf>
    <xf numFmtId="6" fontId="19" fillId="0" borderId="38" xfId="0" applyNumberFormat="1" applyFont="1" applyBorder="1" applyAlignment="1" applyProtection="1">
      <alignment horizontal="center" vertical="center" wrapText="1"/>
    </xf>
    <xf numFmtId="0" fontId="53" fillId="0" borderId="38" xfId="0" applyFont="1" applyBorder="1" applyAlignment="1"/>
    <xf numFmtId="0" fontId="53" fillId="0" borderId="49" xfId="0" applyFont="1" applyBorder="1" applyAlignment="1"/>
    <xf numFmtId="0" fontId="62" fillId="14" borderId="59" xfId="0" applyFont="1" applyFill="1" applyBorder="1" applyAlignment="1" applyProtection="1">
      <alignment horizontal="center" vertical="center"/>
    </xf>
    <xf numFmtId="0" fontId="62" fillId="14" borderId="60" xfId="0" applyFont="1" applyFill="1" applyBorder="1" applyAlignment="1" applyProtection="1">
      <alignment horizontal="center" vertical="center"/>
    </xf>
    <xf numFmtId="0" fontId="62" fillId="14" borderId="61" xfId="0" applyFont="1" applyFill="1" applyBorder="1" applyAlignment="1" applyProtection="1">
      <alignment horizontal="center" vertical="center"/>
    </xf>
    <xf numFmtId="0" fontId="59" fillId="14" borderId="62" xfId="0" applyFont="1" applyFill="1" applyBorder="1" applyAlignment="1">
      <alignment horizontal="center" vertical="center"/>
    </xf>
    <xf numFmtId="0" fontId="59" fillId="14" borderId="63" xfId="0" applyFont="1" applyFill="1" applyBorder="1" applyAlignment="1">
      <alignment horizontal="center" vertical="center"/>
    </xf>
    <xf numFmtId="0" fontId="59" fillId="14" borderId="64" xfId="0" applyFont="1" applyFill="1" applyBorder="1" applyAlignment="1">
      <alignment horizontal="center" vertical="center"/>
    </xf>
    <xf numFmtId="0" fontId="17" fillId="0" borderId="0" xfId="0" applyFont="1" applyFill="1" applyAlignment="1">
      <alignment wrapText="1"/>
    </xf>
    <xf numFmtId="0" fontId="13" fillId="0" borderId="0" xfId="0" applyFont="1" applyFill="1" applyAlignment="1">
      <alignment wrapText="1"/>
    </xf>
    <xf numFmtId="0" fontId="10" fillId="0" borderId="0" xfId="0" applyFont="1" applyFill="1" applyBorder="1" applyAlignment="1" applyProtection="1">
      <alignment horizontal="center"/>
    </xf>
    <xf numFmtId="0" fontId="37" fillId="0" borderId="0" xfId="0" applyFont="1" applyFill="1" applyAlignment="1">
      <alignment wrapText="1"/>
    </xf>
    <xf numFmtId="0" fontId="11" fillId="0" borderId="0" xfId="0" applyFont="1" applyFill="1" applyAlignment="1">
      <alignment wrapText="1"/>
    </xf>
    <xf numFmtId="0" fontId="37" fillId="9" borderId="10" xfId="0" applyFont="1" applyFill="1" applyBorder="1" applyAlignment="1" applyProtection="1">
      <alignment horizontal="center" wrapText="1"/>
    </xf>
    <xf numFmtId="0" fontId="11" fillId="9" borderId="10" xfId="0" applyFont="1" applyFill="1" applyBorder="1" applyAlignment="1" applyProtection="1">
      <alignment horizontal="center" wrapText="1"/>
    </xf>
    <xf numFmtId="164" fontId="11" fillId="9" borderId="10" xfId="0" applyNumberFormat="1" applyFont="1" applyFill="1" applyBorder="1" applyAlignment="1" applyProtection="1">
      <alignment horizontal="center" wrapText="1"/>
    </xf>
    <xf numFmtId="0" fontId="11" fillId="9" borderId="10" xfId="0" applyFont="1" applyFill="1" applyBorder="1" applyAlignment="1" applyProtection="1">
      <alignment horizontal="center"/>
    </xf>
    <xf numFmtId="164" fontId="0" fillId="9" borderId="10" xfId="0" applyNumberFormat="1" applyFont="1" applyFill="1" applyBorder="1" applyAlignment="1" applyProtection="1">
      <alignment horizontal="center" vertical="top" wrapText="1"/>
    </xf>
    <xf numFmtId="164" fontId="11" fillId="9" borderId="10" xfId="0" applyNumberFormat="1" applyFont="1" applyFill="1" applyBorder="1" applyAlignment="1" applyProtection="1">
      <alignment horizontal="center" vertical="top" wrapText="1"/>
    </xf>
    <xf numFmtId="0" fontId="37" fillId="9" borderId="11" xfId="0" applyFont="1" applyFill="1" applyBorder="1" applyAlignment="1" applyProtection="1">
      <alignment horizontal="center" wrapText="1"/>
    </xf>
    <xf numFmtId="0" fontId="11" fillId="9" borderId="10" xfId="0" applyFont="1" applyFill="1" applyBorder="1" applyAlignment="1">
      <alignment horizontal="center" wrapText="1"/>
    </xf>
  </cellXfs>
  <cellStyles count="5">
    <cellStyle name="%" xfId="2"/>
    <cellStyle name="Currency" xfId="1" builtinId="4"/>
    <cellStyle name="Currency 2" xfId="4"/>
    <cellStyle name="Normal" xfId="0" builtinId="0"/>
    <cellStyle name="Normal 2 2" xfId="3"/>
  </cellStyles>
  <dxfs count="24">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border outline="0">
        <bottom style="thin">
          <color theme="6" tint="-0.249977111117893"/>
        </bottom>
      </border>
    </dxf>
    <dxf>
      <protection locked="0" hidden="0"/>
    </dxf>
    <dxf>
      <border>
        <bottom style="thin">
          <color theme="6" tint="0.39997558519241921"/>
        </bottom>
      </border>
    </dxf>
    <dxf>
      <font>
        <b/>
      </font>
      <alignment horizontal="left" vertical="top" textRotation="0" wrapText="1" indent="0" justifyLastLine="0" shrinkToFit="0" readingOrder="0"/>
      <border diagonalUp="0" diagonalDown="0">
        <left style="thin">
          <color theme="6" tint="0.39997558519241921"/>
        </left>
        <right style="thin">
          <color theme="6" tint="0.39997558519241921"/>
        </right>
        <top/>
        <bottom/>
      </border>
      <protection locked="1" hidden="0"/>
    </dxf>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A4970"/>
      <color rgb="FFE3D6FE"/>
      <color rgb="FFECE2F8"/>
      <color rgb="FF482F75"/>
      <color rgb="FFCCCCFF"/>
      <color rgb="FF5B3C94"/>
      <color rgb="FFFFFFCC"/>
      <color rgb="FFDAC3EF"/>
      <color rgb="FFCC3399"/>
      <color rgb="FFEF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04938359221649"/>
          <c:y val="0.35002477898355405"/>
          <c:w val="0.65018694870209792"/>
          <c:h val="0.47234496213046068"/>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workings'!$H$21:$I$21</c:f>
              <c:strCache>
                <c:ptCount val="2"/>
                <c:pt idx="0">
                  <c:v>Special provision fund</c:v>
                </c:pt>
                <c:pt idx="1">
                  <c:v>Other investment</c:v>
                </c:pt>
              </c:strCache>
            </c:strRef>
          </c:cat>
          <c:val>
            <c:numRef>
              <c:f>'Do not change - workings'!$H$22:$I$22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8D1A-4676-82AE-DF2082657CA4}"/>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workings'!$H$21:$I$21</c:f>
              <c:strCache>
                <c:ptCount val="2"/>
                <c:pt idx="0">
                  <c:v>Special provision fund</c:v>
                </c:pt>
                <c:pt idx="1">
                  <c:v>Other investment</c:v>
                </c:pt>
              </c:strCache>
            </c:strRef>
          </c:cat>
          <c:val>
            <c:numRef>
              <c:f>'Do not change - workings'!$H$23:$I$23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8E94-4B05-942B-C2D97C407F9C}"/>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workings'!$H$24:$I$24</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8E94-4B05-942B-C2D97C407F9C}"/>
            </c:ext>
          </c:extLst>
        </c:ser>
        <c:ser>
          <c:idx val="3"/>
          <c:order val="3"/>
          <c:tx>
            <c:strRef>
              <c:f>'Do not change - workings'!$B$25</c:f>
              <c:strCache>
                <c:ptCount val="1"/>
                <c:pt idx="0">
                  <c:v>Special provision</c:v>
                </c:pt>
              </c:strCache>
            </c:strRef>
          </c:tx>
          <c:spPr>
            <a:solidFill>
              <a:schemeClr val="accent5">
                <a:lumMod val="50000"/>
              </a:schemeClr>
            </a:solidFill>
            <a:ln>
              <a:solidFill>
                <a:schemeClr val="bg1">
                  <a:lumMod val="95000"/>
                </a:schemeClr>
              </a:solidFill>
            </a:ln>
            <a:effectLst/>
          </c:spPr>
          <c:invertIfNegative val="0"/>
          <c:dPt>
            <c:idx val="0"/>
            <c:invertIfNegative val="0"/>
            <c:bubble3D val="0"/>
            <c:spPr>
              <a:solidFill>
                <a:srgbClr val="7030A0"/>
              </a:solidFill>
              <a:ln>
                <a:solidFill>
                  <a:schemeClr val="bg1">
                    <a:lumMod val="95000"/>
                  </a:schemeClr>
                </a:solidFill>
              </a:ln>
              <a:effectLst/>
            </c:spPr>
            <c:extLst xmlns:c16r2="http://schemas.microsoft.com/office/drawing/2015/06/chart">
              <c:ext xmlns:c16="http://schemas.microsoft.com/office/drawing/2014/chart" uri="{C3380CC4-5D6E-409C-BE32-E72D297353CC}">
                <c16:uniqueId val="{00000004-3506-40F9-B21D-49E807B3FA13}"/>
              </c:ext>
            </c:extLst>
          </c:dPt>
          <c:dPt>
            <c:idx val="1"/>
            <c:invertIfNegative val="0"/>
            <c:bubble3D val="0"/>
            <c:spPr>
              <a:solidFill>
                <a:srgbClr val="7030A0"/>
              </a:solidFill>
              <a:ln>
                <a:solidFill>
                  <a:schemeClr val="bg1">
                    <a:lumMod val="95000"/>
                  </a:schemeClr>
                </a:solidFill>
              </a:ln>
              <a:effectLst/>
            </c:spPr>
            <c:extLst xmlns:c16r2="http://schemas.microsoft.com/office/drawing/2015/06/chart">
              <c:ext xmlns:c16="http://schemas.microsoft.com/office/drawing/2014/chart" uri="{C3380CC4-5D6E-409C-BE32-E72D297353CC}">
                <c16:uniqueId val="{00000008-3506-40F9-B21D-49E807B3FA13}"/>
              </c:ext>
            </c:extLst>
          </c:dPt>
          <c:cat>
            <c:strRef>
              <c:f>'Do not change - workings'!$H$21:$I$21</c:f>
              <c:strCache>
                <c:ptCount val="2"/>
                <c:pt idx="0">
                  <c:v>Special provision fund</c:v>
                </c:pt>
                <c:pt idx="1">
                  <c:v>Other investment</c:v>
                </c:pt>
              </c:strCache>
            </c:strRef>
          </c:cat>
          <c:val>
            <c:numRef>
              <c:f>'Do not change - workings'!$H$25:$I$25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8E94-4B05-942B-C2D97C407F9C}"/>
            </c:ext>
          </c:extLst>
        </c:ser>
        <c:ser>
          <c:idx val="4"/>
          <c:order val="4"/>
          <c:tx>
            <c:strRef>
              <c:f>'Do not change - workings'!$B$26</c:f>
              <c:strCache>
                <c:ptCount val="1"/>
                <c:pt idx="0">
                  <c:v>Special unit or resourced provision</c:v>
                </c:pt>
              </c:strCache>
            </c:strRef>
          </c:tx>
          <c:spPr>
            <a:solidFill>
              <a:srgbClr val="FFFF00"/>
            </a:solidFill>
            <a:ln>
              <a:solidFill>
                <a:schemeClr val="bg1">
                  <a:lumMod val="95000"/>
                </a:schemeClr>
              </a:solidFill>
            </a:ln>
            <a:effectLst/>
          </c:spPr>
          <c:invertIfNegative val="0"/>
          <c:cat>
            <c:strRef>
              <c:f>'Do not change - workings'!$H$21:$I$21</c:f>
              <c:strCache>
                <c:ptCount val="2"/>
                <c:pt idx="0">
                  <c:v>Special provision fund</c:v>
                </c:pt>
                <c:pt idx="1">
                  <c:v>Other investment</c:v>
                </c:pt>
              </c:strCache>
            </c:strRef>
          </c:cat>
          <c:val>
            <c:numRef>
              <c:f>'Do not change - workings'!$H$26:$I$26</c:f>
              <c:numCache>
                <c:formatCode>#,##0</c:formatCode>
                <c:ptCount val="2"/>
                <c:pt idx="0">
                  <c:v>56</c:v>
                </c:pt>
                <c:pt idx="1">
                  <c:v>0</c:v>
                </c:pt>
              </c:numCache>
            </c:numRef>
          </c:val>
          <c:extLst xmlns:c16r2="http://schemas.microsoft.com/office/drawing/2015/06/chart">
            <c:ext xmlns:c16="http://schemas.microsoft.com/office/drawing/2014/chart" uri="{C3380CC4-5D6E-409C-BE32-E72D297353CC}">
              <c16:uniqueId val="{00000003-8E94-4B05-942B-C2D97C407F9C}"/>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workings'!$H$21:$I$21</c:f>
              <c:strCache>
                <c:ptCount val="2"/>
                <c:pt idx="0">
                  <c:v>Special provision fund</c:v>
                </c:pt>
                <c:pt idx="1">
                  <c:v>Other investment</c:v>
                </c:pt>
              </c:strCache>
            </c:strRef>
          </c:cat>
          <c:val>
            <c:numRef>
              <c:f>'Do not change - workings'!$H$27:$I$27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8E94-4B05-942B-C2D97C407F9C}"/>
            </c:ext>
          </c:extLst>
        </c:ser>
        <c:dLbls>
          <c:showLegendKey val="0"/>
          <c:showVal val="0"/>
          <c:showCatName val="0"/>
          <c:showSerName val="0"/>
          <c:showPercent val="0"/>
          <c:showBubbleSize val="0"/>
        </c:dLbls>
        <c:gapWidth val="28"/>
        <c:overlap val="100"/>
        <c:axId val="304428512"/>
        <c:axId val="304428904"/>
      </c:barChart>
      <c:catAx>
        <c:axId val="304428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4428904"/>
        <c:crosses val="autoZero"/>
        <c:auto val="1"/>
        <c:lblAlgn val="ctr"/>
        <c:lblOffset val="100"/>
        <c:noMultiLvlLbl val="0"/>
      </c:catAx>
      <c:valAx>
        <c:axId val="304428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4428512"/>
        <c:crosses val="autoZero"/>
        <c:crossBetween val="between"/>
      </c:valAx>
      <c:spPr>
        <a:noFill/>
        <a:ln w="25400">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3606195671642529"/>
          <c:y val="0.22770814091568806"/>
          <c:w val="0.28264041362023445"/>
          <c:h val="0.67622607089383135"/>
        </c:manualLayout>
      </c:layout>
      <c:pieChart>
        <c:varyColors val="1"/>
        <c:ser>
          <c:idx val="0"/>
          <c:order val="0"/>
          <c:dPt>
            <c:idx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4FC1-45FD-9DB2-6AC96DEF7F0F}"/>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4FC1-45FD-9DB2-6AC96DEF7F0F}"/>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4FC1-45FD-9DB2-6AC96DEF7F0F}"/>
              </c:ext>
            </c:extLst>
          </c:dPt>
          <c:dPt>
            <c:idx val="3"/>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7-4FC1-45FD-9DB2-6AC96DEF7F0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837-47D0-AE3E-8A2269DB4A89}"/>
              </c:ext>
            </c:extLst>
          </c:dPt>
          <c:dPt>
            <c:idx val="5"/>
            <c:bubble3D val="0"/>
            <c:spPr>
              <a:solidFill>
                <a:schemeClr val="accent3">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131D-4C78-9CBA-81077091171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workings'!$J$11:$J$16</c:f>
              <c:numCache>
                <c:formatCode>General</c:formatCode>
                <c:ptCount val="6"/>
                <c:pt idx="0">
                  <c:v>48</c:v>
                </c:pt>
                <c:pt idx="1">
                  <c:v>8</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4FC1-45FD-9DB2-6AC96DEF7F0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61820587978192"/>
          <c:y val="0.50981930139647402"/>
          <c:w val="0.66115925216772631"/>
          <c:h val="0.3398583570558793"/>
        </c:manualLayout>
      </c:layout>
      <c:barChart>
        <c:barDir val="bar"/>
        <c:grouping val="stacked"/>
        <c:varyColors val="0"/>
        <c:ser>
          <c:idx val="1"/>
          <c:order val="0"/>
          <c:tx>
            <c:strRef>
              <c:f>'Do not change - workings'!$B$22</c:f>
              <c:strCache>
                <c:ptCount val="1"/>
                <c:pt idx="0">
                  <c:v>Alternative provision/PRU</c:v>
                </c:pt>
              </c:strCache>
            </c:strRef>
          </c:tx>
          <c:spPr>
            <a:solidFill>
              <a:srgbClr val="CC3399"/>
            </a:solidFill>
            <a:ln>
              <a:noFill/>
            </a:ln>
            <a:effectLst/>
          </c:spPr>
          <c:invertIfNegative val="0"/>
          <c:cat>
            <c:strRef>
              <c:f>'Do not change - workings'!$E$21:$F$21</c:f>
              <c:strCache>
                <c:ptCount val="2"/>
                <c:pt idx="0">
                  <c:v>Special provision fund</c:v>
                </c:pt>
                <c:pt idx="1">
                  <c:v>Other investment</c:v>
                </c:pt>
              </c:strCache>
            </c:strRef>
          </c:cat>
          <c:val>
            <c:numRef>
              <c:f>'Do not change - workings'!$E$22:$F$22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9358-42E6-86BF-27243A52F3E6}"/>
            </c:ext>
          </c:extLst>
        </c:ser>
        <c:ser>
          <c:idx val="0"/>
          <c:order val="1"/>
          <c:tx>
            <c:strRef>
              <c:f>'Do not change - workings'!$B$23</c:f>
              <c:strCache>
                <c:ptCount val="1"/>
                <c:pt idx="0">
                  <c:v>Independent and non-maintained</c:v>
                </c:pt>
              </c:strCache>
            </c:strRef>
          </c:tx>
          <c:spPr>
            <a:solidFill>
              <a:srgbClr val="FFC000"/>
            </a:solidFill>
            <a:ln>
              <a:noFill/>
            </a:ln>
            <a:effectLst/>
          </c:spPr>
          <c:invertIfNegative val="0"/>
          <c:cat>
            <c:strRef>
              <c:f>'Do not change - workings'!$E$21:$F$21</c:f>
              <c:strCache>
                <c:ptCount val="2"/>
                <c:pt idx="0">
                  <c:v>Special provision fund</c:v>
                </c:pt>
                <c:pt idx="1">
                  <c:v>Other investment</c:v>
                </c:pt>
              </c:strCache>
            </c:strRef>
          </c:cat>
          <c:val>
            <c:numRef>
              <c:f>'Do not change - workings'!$E$23:$F$23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70DE-4AE7-87C3-48D2B358A525}"/>
            </c:ext>
          </c:extLst>
        </c:ser>
        <c:ser>
          <c:idx val="2"/>
          <c:order val="2"/>
          <c:tx>
            <c:strRef>
              <c:f>'Do not change - workings'!$B$24</c:f>
              <c:strCache>
                <c:ptCount val="1"/>
                <c:pt idx="0">
                  <c:v>Mainstream provision (not unit)</c:v>
                </c:pt>
              </c:strCache>
            </c:strRef>
          </c:tx>
          <c:spPr>
            <a:solidFill>
              <a:srgbClr val="00B0F0"/>
            </a:solidFill>
            <a:ln>
              <a:solidFill>
                <a:schemeClr val="bg1">
                  <a:lumMod val="95000"/>
                </a:schemeClr>
              </a:solidFill>
            </a:ln>
            <a:effectLst/>
          </c:spPr>
          <c:invertIfNegative val="0"/>
          <c:cat>
            <c:strRef>
              <c:f>'Do not change - workings'!$E$21:$F$21</c:f>
              <c:strCache>
                <c:ptCount val="2"/>
                <c:pt idx="0">
                  <c:v>Special provision fund</c:v>
                </c:pt>
                <c:pt idx="1">
                  <c:v>Other investment</c:v>
                </c:pt>
              </c:strCache>
            </c:strRef>
          </c:cat>
          <c:val>
            <c:numRef>
              <c:f>'Do not change - workings'!$E$24:$F$24</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70DE-4AE7-87C3-48D2B358A525}"/>
            </c:ext>
          </c:extLst>
        </c:ser>
        <c:ser>
          <c:idx val="3"/>
          <c:order val="3"/>
          <c:tx>
            <c:strRef>
              <c:f>'Do not change - workings'!$B$25</c:f>
              <c:strCache>
                <c:ptCount val="1"/>
                <c:pt idx="0">
                  <c:v>Special provision</c:v>
                </c:pt>
              </c:strCache>
            </c:strRef>
          </c:tx>
          <c:spPr>
            <a:solidFill>
              <a:srgbClr val="7030A0"/>
            </a:solidFill>
            <a:ln>
              <a:noFill/>
            </a:ln>
            <a:effectLst/>
          </c:spPr>
          <c:invertIfNegative val="0"/>
          <c:cat>
            <c:strRef>
              <c:f>'Do not change - workings'!$E$21:$F$21</c:f>
              <c:strCache>
                <c:ptCount val="2"/>
                <c:pt idx="0">
                  <c:v>Special provision fund</c:v>
                </c:pt>
                <c:pt idx="1">
                  <c:v>Other investment</c:v>
                </c:pt>
              </c:strCache>
            </c:strRef>
          </c:cat>
          <c:val>
            <c:numRef>
              <c:f>'Do not change - workings'!$E$25:$F$25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0DE-4AE7-87C3-48D2B358A525}"/>
            </c:ext>
          </c:extLst>
        </c:ser>
        <c:ser>
          <c:idx val="4"/>
          <c:order val="4"/>
          <c:tx>
            <c:strRef>
              <c:f>'Do not change - workings'!$B$26</c:f>
              <c:strCache>
                <c:ptCount val="1"/>
                <c:pt idx="0">
                  <c:v>Special unit or resourced provision</c:v>
                </c:pt>
              </c:strCache>
            </c:strRef>
          </c:tx>
          <c:spPr>
            <a:solidFill>
              <a:srgbClr val="FFFF00"/>
            </a:solidFill>
            <a:ln>
              <a:solidFill>
                <a:schemeClr val="bg1">
                  <a:lumMod val="85000"/>
                </a:schemeClr>
              </a:solidFill>
            </a:ln>
            <a:effectLst/>
          </c:spPr>
          <c:invertIfNegative val="0"/>
          <c:cat>
            <c:strRef>
              <c:f>'Do not change - workings'!$E$21:$F$21</c:f>
              <c:strCache>
                <c:ptCount val="2"/>
                <c:pt idx="0">
                  <c:v>Special provision fund</c:v>
                </c:pt>
                <c:pt idx="1">
                  <c:v>Other investment</c:v>
                </c:pt>
              </c:strCache>
            </c:strRef>
          </c:cat>
          <c:val>
            <c:numRef>
              <c:f>'Do not change - workings'!$E$26:$F$26</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70DE-4AE7-87C3-48D2B358A525}"/>
            </c:ext>
          </c:extLst>
        </c:ser>
        <c:ser>
          <c:idx val="5"/>
          <c:order val="5"/>
          <c:tx>
            <c:strRef>
              <c:f>'Do not change - workings'!$B$27</c:f>
              <c:strCache>
                <c:ptCount val="1"/>
                <c:pt idx="0">
                  <c:v>Other</c:v>
                </c:pt>
              </c:strCache>
            </c:strRef>
          </c:tx>
          <c:spPr>
            <a:solidFill>
              <a:schemeClr val="accent5">
                <a:lumMod val="75000"/>
              </a:schemeClr>
            </a:solidFill>
            <a:ln>
              <a:noFill/>
            </a:ln>
            <a:effectLst/>
          </c:spPr>
          <c:invertIfNegative val="0"/>
          <c:cat>
            <c:strRef>
              <c:f>'Do not change - workings'!$E$21:$F$21</c:f>
              <c:strCache>
                <c:ptCount val="2"/>
                <c:pt idx="0">
                  <c:v>Special provision fund</c:v>
                </c:pt>
                <c:pt idx="1">
                  <c:v>Other investment</c:v>
                </c:pt>
              </c:strCache>
            </c:strRef>
          </c:cat>
          <c:val>
            <c:numRef>
              <c:f>'Do not change - workings'!$E$27:$F$27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70DE-4AE7-87C3-48D2B358A525}"/>
            </c:ext>
          </c:extLst>
        </c:ser>
        <c:dLbls>
          <c:showLegendKey val="0"/>
          <c:showVal val="0"/>
          <c:showCatName val="0"/>
          <c:showSerName val="0"/>
          <c:showPercent val="0"/>
          <c:showBubbleSize val="0"/>
        </c:dLbls>
        <c:gapWidth val="30"/>
        <c:overlap val="100"/>
        <c:axId val="304423024"/>
        <c:axId val="304423416"/>
      </c:barChart>
      <c:catAx>
        <c:axId val="304423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4423416"/>
        <c:crosses val="autoZero"/>
        <c:auto val="1"/>
        <c:lblAlgn val="ctr"/>
        <c:lblOffset val="100"/>
        <c:noMultiLvlLbl val="0"/>
      </c:catAx>
      <c:valAx>
        <c:axId val="304423416"/>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04423024"/>
        <c:crosses val="autoZero"/>
        <c:crossBetween val="between"/>
        <c:dispUnits>
          <c:builtInUnit val="thousands"/>
          <c:dispUnitsLbl>
            <c:layout>
              <c:manualLayout>
                <c:xMode val="edge"/>
                <c:yMode val="edge"/>
                <c:x val="0.18605359086381718"/>
                <c:y val="0.34097330613359011"/>
              </c:manualLayout>
            </c:layout>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w="25400">
          <a:solidFill>
            <a:schemeClr val="bg1">
              <a:alpha val="72000"/>
            </a:schemeClr>
          </a:solidFill>
        </a:ln>
        <a:effectLst/>
      </c:spPr>
    </c:plotArea>
    <c:legend>
      <c:legendPos val="r"/>
      <c:legendEntry>
        <c:idx val="5"/>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4506305825821048E-2"/>
          <c:y val="1.5546763069607485E-4"/>
          <c:w val="0.85105181459628709"/>
          <c:h val="0.14342599808234968"/>
        </c:manualLayout>
      </c:layout>
      <c:overlay val="0"/>
      <c:spPr>
        <a:solidFill>
          <a:schemeClr val="bg1"/>
        </a:solidFill>
        <a:ln w="19050">
          <a:solidFill>
            <a:schemeClr val="accent3">
              <a:lumMod val="20000"/>
              <a:lumOff val="8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970045754693418"/>
          <c:y val="0.52623344453322174"/>
          <c:w val="0.21800566521921738"/>
          <c:h val="0.41039968569603497"/>
        </c:manualLayout>
      </c:layout>
      <c:pieChart>
        <c:varyColors val="1"/>
        <c:ser>
          <c:idx val="0"/>
          <c:order val="0"/>
          <c:dPt>
            <c:idx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626D-4955-9B10-4117DC55E532}"/>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626D-4955-9B10-4117DC55E532}"/>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626D-4955-9B10-4117DC55E532}"/>
              </c:ext>
            </c:extLst>
          </c:dPt>
          <c:dPt>
            <c:idx val="3"/>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7-626D-4955-9B10-4117DC55E53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B9F-4134-9279-0578D3CC92B9}"/>
              </c:ext>
            </c:extLst>
          </c:dPt>
          <c:dPt>
            <c:idx val="5"/>
            <c:bubble3D val="0"/>
            <c:spPr>
              <a:solidFill>
                <a:schemeClr val="accent3">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B-4DD8-41B3-BD26-F6558AD6D5B9}"/>
              </c:ext>
            </c:extLst>
          </c:dPt>
          <c:dLbls>
            <c:numFmt formatCode="[&gt;=1000]&quot;£&quot;#,##0,&quot;k&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'Do not change - workings'!$B$11:$B$16</c:f>
              <c:strCache>
                <c:ptCount val="6"/>
                <c:pt idx="0">
                  <c:v>outstanding</c:v>
                </c:pt>
                <c:pt idx="1">
                  <c:v>good</c:v>
                </c:pt>
                <c:pt idx="2">
                  <c:v>requires improvement</c:v>
                </c:pt>
                <c:pt idx="3">
                  <c:v>inadequate</c:v>
                </c:pt>
                <c:pt idx="4">
                  <c:v>not yet inspected</c:v>
                </c:pt>
                <c:pt idx="5">
                  <c:v>not inspected by Ofsted</c:v>
                </c:pt>
              </c:strCache>
            </c:strRef>
          </c:cat>
          <c:val>
            <c:numRef>
              <c:f>'Do not change - workings'!$G$11:$G$16</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626D-4955-9B10-4117DC55E53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31857440734443315"/>
          <c:y val="0.22106324183084847"/>
          <c:w val="0.67183653381832453"/>
          <c:h val="0.14727007640957876"/>
        </c:manualLayout>
      </c:layout>
      <c:overlay val="0"/>
      <c:spPr>
        <a:solidFill>
          <a:schemeClr val="bg1"/>
        </a:solidFill>
        <a:ln w="3175">
          <a:solidFill>
            <a:schemeClr val="bg2"/>
          </a:solid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xdr:col>
          <xdr:colOff>152400</xdr:colOff>
          <xdr:row>26</xdr:row>
          <xdr:rowOff>0</xdr:rowOff>
        </xdr:to>
        <xdr:sp macro="" textlink="">
          <xdr:nvSpPr>
            <xdr:cNvPr id="2054" name="CommandButton1"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1828800</xdr:colOff>
          <xdr:row>37</xdr:row>
          <xdr:rowOff>0</xdr:rowOff>
        </xdr:to>
        <xdr:sp macro="" textlink="">
          <xdr:nvSpPr>
            <xdr:cNvPr id="2055" name="CommandButton2"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66572</xdr:colOff>
      <xdr:row>25</xdr:row>
      <xdr:rowOff>183452</xdr:rowOff>
    </xdr:from>
    <xdr:to>
      <xdr:col>9</xdr:col>
      <xdr:colOff>873394</xdr:colOff>
      <xdr:row>28</xdr:row>
      <xdr:rowOff>121819</xdr:rowOff>
    </xdr:to>
    <xdr:sp macro="" textlink="">
      <xdr:nvSpPr>
        <xdr:cNvPr id="8" name="Rectangle 7"/>
        <xdr:cNvSpPr/>
      </xdr:nvSpPr>
      <xdr:spPr>
        <a:xfrm>
          <a:off x="66572" y="5458049"/>
          <a:ext cx="10147467" cy="6348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20412</xdr:colOff>
      <xdr:row>23</xdr:row>
      <xdr:rowOff>40821</xdr:rowOff>
    </xdr:from>
    <xdr:to>
      <xdr:col>11</xdr:col>
      <xdr:colOff>6804</xdr:colOff>
      <xdr:row>34</xdr:row>
      <xdr:rowOff>0</xdr:rowOff>
    </xdr:to>
    <xdr:sp macro="" textlink="">
      <xdr:nvSpPr>
        <xdr:cNvPr id="13" name="Rectangle 12"/>
        <xdr:cNvSpPr/>
      </xdr:nvSpPr>
      <xdr:spPr>
        <a:xfrm>
          <a:off x="20412" y="4987018"/>
          <a:ext cx="13709196" cy="2251982"/>
        </a:xfrm>
        <a:prstGeom prst="rect">
          <a:avLst/>
        </a:prstGeom>
        <a:solidFill>
          <a:schemeClr val="accent3">
            <a:lumMod val="20000"/>
            <a:lumOff val="80000"/>
          </a:schemeClr>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12</xdr:row>
      <xdr:rowOff>0</xdr:rowOff>
    </xdr:from>
    <xdr:to>
      <xdr:col>11</xdr:col>
      <xdr:colOff>13606</xdr:colOff>
      <xdr:row>23</xdr:row>
      <xdr:rowOff>1853</xdr:rowOff>
    </xdr:to>
    <xdr:sp macro="" textlink="">
      <xdr:nvSpPr>
        <xdr:cNvPr id="6" name="Rectangle 5"/>
        <xdr:cNvSpPr/>
      </xdr:nvSpPr>
      <xdr:spPr>
        <a:xfrm>
          <a:off x="0" y="2925536"/>
          <a:ext cx="13736410" cy="2022514"/>
        </a:xfrm>
        <a:prstGeom prst="rect">
          <a:avLst/>
        </a:prstGeom>
        <a:solidFill>
          <a:srgbClr val="F5F9FD"/>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68036</xdr:colOff>
      <xdr:row>12</xdr:row>
      <xdr:rowOff>0</xdr:rowOff>
    </xdr:from>
    <xdr:to>
      <xdr:col>8</xdr:col>
      <xdr:colOff>1619249</xdr:colOff>
      <xdr:row>21</xdr:row>
      <xdr:rowOff>136071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278947</xdr:colOff>
      <xdr:row>11</xdr:row>
      <xdr:rowOff>168635</xdr:rowOff>
    </xdr:from>
    <xdr:to>
      <xdr:col>9</xdr:col>
      <xdr:colOff>1258660</xdr:colOff>
      <xdr:row>21</xdr:row>
      <xdr:rowOff>13608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122464</xdr:colOff>
      <xdr:row>21</xdr:row>
      <xdr:rowOff>20411</xdr:rowOff>
    </xdr:from>
    <xdr:to>
      <xdr:col>8</xdr:col>
      <xdr:colOff>1918607</xdr:colOff>
      <xdr:row>32</xdr:row>
      <xdr:rowOff>155864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589036</xdr:colOff>
      <xdr:row>17</xdr:row>
      <xdr:rowOff>176893</xdr:rowOff>
    </xdr:from>
    <xdr:to>
      <xdr:col>10</xdr:col>
      <xdr:colOff>88446</xdr:colOff>
      <xdr:row>32</xdr:row>
      <xdr:rowOff>20411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70079</xdr:colOff>
      <xdr:row>23</xdr:row>
      <xdr:rowOff>95251</xdr:rowOff>
    </xdr:from>
    <xdr:to>
      <xdr:col>1</xdr:col>
      <xdr:colOff>1326697</xdr:colOff>
      <xdr:row>32</xdr:row>
      <xdr:rowOff>1</xdr:rowOff>
    </xdr:to>
    <xdr:sp macro="" textlink="">
      <xdr:nvSpPr>
        <xdr:cNvPr id="2" name="TextBox 1"/>
        <xdr:cNvSpPr txBox="1"/>
      </xdr:nvSpPr>
      <xdr:spPr>
        <a:xfrm>
          <a:off x="70079" y="5320394"/>
          <a:ext cx="1331458" cy="1959428"/>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solidFill>
                <a:schemeClr val="bg1"/>
              </a:solidFill>
              <a:latin typeface="Arial" panose="020B0604020202020204" pitchFamily="34" charset="0"/>
              <a:cs typeface="Arial" panose="020B0604020202020204" pitchFamily="34" charset="0"/>
            </a:rPr>
            <a:t>Improvements to facilities</a:t>
          </a:r>
        </a:p>
      </xdr:txBody>
    </xdr:sp>
    <xdr:clientData/>
  </xdr:twoCellAnchor>
  <xdr:twoCellAnchor>
    <xdr:from>
      <xdr:col>8</xdr:col>
      <xdr:colOff>1700892</xdr:colOff>
      <xdr:row>23</xdr:row>
      <xdr:rowOff>108857</xdr:rowOff>
    </xdr:from>
    <xdr:to>
      <xdr:col>9</xdr:col>
      <xdr:colOff>1020533</xdr:colOff>
      <xdr:row>25</xdr:row>
      <xdr:rowOff>20410</xdr:rowOff>
    </xdr:to>
    <xdr:sp macro="" textlink="">
      <xdr:nvSpPr>
        <xdr:cNvPr id="19" name="TextBox 1"/>
        <xdr:cNvSpPr txBox="1"/>
      </xdr:nvSpPr>
      <xdr:spPr>
        <a:xfrm>
          <a:off x="10858499" y="5055054"/>
          <a:ext cx="2510517" cy="27894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0">
              <a:solidFill>
                <a:schemeClr val="accent3">
                  <a:lumMod val="50000"/>
                </a:schemeClr>
              </a:solidFill>
              <a:latin typeface="Arial" panose="020B0604020202020204" pitchFamily="34" charset="0"/>
              <a:cs typeface="Arial" panose="020B0604020202020204" pitchFamily="34" charset="0"/>
            </a:rPr>
            <a:t>Ofsted judgements: all facility improvements</a:t>
          </a:r>
        </a:p>
      </xdr:txBody>
    </xdr:sp>
    <xdr:clientData/>
  </xdr:twoCellAnchor>
  <xdr:twoCellAnchor>
    <xdr:from>
      <xdr:col>0</xdr:col>
      <xdr:colOff>0</xdr:colOff>
      <xdr:row>31</xdr:row>
      <xdr:rowOff>50347</xdr:rowOff>
    </xdr:from>
    <xdr:to>
      <xdr:col>11</xdr:col>
      <xdr:colOff>0</xdr:colOff>
      <xdr:row>34</xdr:row>
      <xdr:rowOff>81643</xdr:rowOff>
    </xdr:to>
    <xdr:sp macro="" textlink="">
      <xdr:nvSpPr>
        <xdr:cNvPr id="7" name="TextBox 6"/>
        <xdr:cNvSpPr txBox="1"/>
      </xdr:nvSpPr>
      <xdr:spPr>
        <a:xfrm>
          <a:off x="0" y="7262133"/>
          <a:ext cx="13722804" cy="453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75000"/>
                </a:schemeClr>
              </a:solidFill>
              <a:latin typeface="Arial" panose="020B0604020202020204" pitchFamily="34" charset="0"/>
              <a:cs typeface="Arial" panose="020B0604020202020204" pitchFamily="34" charset="0"/>
            </a:rPr>
            <a:t>The special provision fund is to support local authorities to grow and improve provision to benefit pupils with EHC plans. The fund can be used to create new places and improve facilities for pupils with special educational needs and disabilities at existing schools. For more details see: https://www.gov.uk/government/publications/send-provision-capital-funding-for-pupils-with-ehc-plans. </a:t>
          </a:r>
        </a:p>
      </xdr:txBody>
    </xdr:sp>
    <xdr:clientData/>
  </xdr:twoCellAnchor>
  <xdr:twoCellAnchor>
    <xdr:from>
      <xdr:col>1</xdr:col>
      <xdr:colOff>1619250</xdr:colOff>
      <xdr:row>12</xdr:row>
      <xdr:rowOff>27213</xdr:rowOff>
    </xdr:from>
    <xdr:to>
      <xdr:col>8</xdr:col>
      <xdr:colOff>918483</xdr:colOff>
      <xdr:row>13</xdr:row>
      <xdr:rowOff>149677</xdr:rowOff>
    </xdr:to>
    <xdr:sp macro="" textlink="">
      <xdr:nvSpPr>
        <xdr:cNvPr id="3" name="TextBox 2"/>
        <xdr:cNvSpPr txBox="1"/>
      </xdr:nvSpPr>
      <xdr:spPr>
        <a:xfrm>
          <a:off x="1694090" y="2952749"/>
          <a:ext cx="8382000" cy="306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accent5">
                  <a:lumMod val="50000"/>
                </a:schemeClr>
              </a:solidFill>
              <a:latin typeface="Arial" panose="020B0604020202020204" pitchFamily="34" charset="0"/>
              <a:cs typeface="Arial" panose="020B0604020202020204" pitchFamily="34" charset="0"/>
            </a:rPr>
            <a:t>Number of</a:t>
          </a:r>
          <a:r>
            <a:rPr lang="en-GB" sz="1200" baseline="0">
              <a:solidFill>
                <a:schemeClr val="accent5">
                  <a:lumMod val="50000"/>
                </a:schemeClr>
              </a:solidFill>
              <a:latin typeface="Arial" panose="020B0604020202020204" pitchFamily="34" charset="0"/>
              <a:cs typeface="Arial" panose="020B0604020202020204" pitchFamily="34" charset="0"/>
            </a:rPr>
            <a:t> </a:t>
          </a:r>
          <a:r>
            <a:rPr lang="en-GB" sz="1200">
              <a:solidFill>
                <a:schemeClr val="accent5">
                  <a:lumMod val="50000"/>
                </a:schemeClr>
              </a:solidFill>
              <a:latin typeface="Arial" panose="020B0604020202020204" pitchFamily="34" charset="0"/>
              <a:cs typeface="Arial" panose="020B0604020202020204" pitchFamily="34" charset="0"/>
            </a:rPr>
            <a:t>new</a:t>
          </a:r>
          <a:r>
            <a:rPr lang="en-GB" sz="1200" baseline="0">
              <a:solidFill>
                <a:schemeClr val="accent5">
                  <a:lumMod val="50000"/>
                </a:schemeClr>
              </a:solidFill>
              <a:latin typeface="Arial" panose="020B0604020202020204" pitchFamily="34" charset="0"/>
              <a:cs typeface="Arial" panose="020B0604020202020204" pitchFamily="34" charset="0"/>
            </a:rPr>
            <a:t> places that the LA plans to create from the special provision fund and from other investment</a:t>
          </a:r>
          <a:endParaRPr lang="en-GB" sz="1200">
            <a:solidFill>
              <a:schemeClr val="accent5">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1598839</xdr:colOff>
      <xdr:row>23</xdr:row>
      <xdr:rowOff>149680</xdr:rowOff>
    </xdr:from>
    <xdr:to>
      <xdr:col>8</xdr:col>
      <xdr:colOff>1251857</xdr:colOff>
      <xdr:row>25</xdr:row>
      <xdr:rowOff>61232</xdr:rowOff>
    </xdr:to>
    <xdr:sp macro="" textlink="">
      <xdr:nvSpPr>
        <xdr:cNvPr id="14" name="TextBox 13"/>
        <xdr:cNvSpPr txBox="1"/>
      </xdr:nvSpPr>
      <xdr:spPr>
        <a:xfrm>
          <a:off x="1673679" y="5374823"/>
          <a:ext cx="8735785" cy="278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bg2">
                  <a:lumMod val="25000"/>
                </a:schemeClr>
              </a:solidFill>
              <a:latin typeface="Arial" panose="020B0604020202020204" pitchFamily="34" charset="0"/>
              <a:cs typeface="Arial" panose="020B0604020202020204" pitchFamily="34" charset="0"/>
            </a:rPr>
            <a:t>The</a:t>
          </a:r>
          <a:r>
            <a:rPr lang="en-GB" sz="1200" baseline="0">
              <a:solidFill>
                <a:schemeClr val="bg2">
                  <a:lumMod val="25000"/>
                </a:schemeClr>
              </a:solidFill>
              <a:latin typeface="Arial" panose="020B0604020202020204" pitchFamily="34" charset="0"/>
              <a:cs typeface="Arial" panose="020B0604020202020204" pitchFamily="34" charset="0"/>
            </a:rPr>
            <a:t> amount that the LA plans to invest in improvements to facilities from the special provision fund and from other investment</a:t>
          </a:r>
          <a:endParaRPr lang="en-GB" sz="1200">
            <a:solidFill>
              <a:schemeClr val="bg2">
                <a:lumMod val="25000"/>
              </a:schemeClr>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1.06454E-5</cdr:x>
      <cdr:y>0.01022</cdr:y>
    </cdr:from>
    <cdr:to>
      <cdr:x>0.12643</cdr:x>
      <cdr:y>0.95066</cdr:y>
    </cdr:to>
    <cdr:sp macro="" textlink="">
      <cdr:nvSpPr>
        <cdr:cNvPr id="2" name="TextBox 1"/>
        <cdr:cNvSpPr txBox="1"/>
      </cdr:nvSpPr>
      <cdr:spPr>
        <a:xfrm xmlns:a="http://schemas.openxmlformats.org/drawingml/2006/main">
          <a:off x="114" y="21139"/>
          <a:ext cx="1353796" cy="1945093"/>
        </a:xfrm>
        <a:prstGeom xmlns:a="http://schemas.openxmlformats.org/drawingml/2006/main" prst="rect">
          <a:avLst/>
        </a:prstGeom>
        <a:solidFill xmlns:a="http://schemas.openxmlformats.org/drawingml/2006/main">
          <a:schemeClr val="accent5">
            <a:lumMod val="7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a:solidFill>
                <a:schemeClr val="bg1"/>
              </a:solidFill>
              <a:latin typeface="Arial" panose="020B0604020202020204" pitchFamily="34" charset="0"/>
              <a:cs typeface="Arial" panose="020B0604020202020204" pitchFamily="34" charset="0"/>
            </a:rPr>
            <a:t>New places</a:t>
          </a:r>
        </a:p>
      </cdr:txBody>
    </cdr:sp>
  </cdr:relSizeAnchor>
</c:userShapes>
</file>

<file path=xl/drawings/drawing4.xml><?xml version="1.0" encoding="utf-8"?>
<c:userShapes xmlns:c="http://schemas.openxmlformats.org/drawingml/2006/chart">
  <cdr:relSizeAnchor xmlns:cdr="http://schemas.openxmlformats.org/drawingml/2006/chartDrawing">
    <cdr:from>
      <cdr:x>0.33116</cdr:x>
      <cdr:y>0.01615</cdr:y>
    </cdr:from>
    <cdr:to>
      <cdr:x>0.7863</cdr:x>
      <cdr:y>0.27795</cdr:y>
    </cdr:to>
    <cdr:sp macro="" textlink="">
      <cdr:nvSpPr>
        <cdr:cNvPr id="2" name="TextBox 1"/>
        <cdr:cNvSpPr txBox="1"/>
      </cdr:nvSpPr>
      <cdr:spPr>
        <a:xfrm xmlns:a="http://schemas.openxmlformats.org/drawingml/2006/main">
          <a:off x="1381126" y="28148"/>
          <a:ext cx="1898196" cy="456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chemeClr val="accent5">
                  <a:lumMod val="50000"/>
                </a:schemeClr>
              </a:solidFill>
              <a:latin typeface="Arial" panose="020B0604020202020204" pitchFamily="34" charset="0"/>
              <a:cs typeface="Arial" panose="020B0604020202020204" pitchFamily="34" charset="0"/>
            </a:rPr>
            <a:t>Ofsted judgements: all planned places</a:t>
          </a:r>
        </a:p>
      </cdr:txBody>
    </cdr:sp>
  </cdr:relSizeAnchor>
</c:userShapes>
</file>

<file path=xl/tables/table1.xml><?xml version="1.0" encoding="utf-8"?>
<table xmlns="http://schemas.openxmlformats.org/spreadsheetml/2006/main" id="1" name="InputForm" displayName="InputForm" ref="B13:P25" totalsRowShown="0" headerRowDxfId="18" dataDxfId="16" headerRowBorderDxfId="17" tableBorderDxfId="15">
  <tableColumns count="15">
    <tableColumn id="1" name="Provision  URN" dataDxfId="14"/>
    <tableColumn id="2" name="Provision name and address" dataDxfId="13"/>
    <tableColumn id="3" name="Provision category" dataDxfId="12"/>
    <tableColumn id="4" name="Ofsted Judgement" dataDxfId="11"/>
    <tableColumn id="5" name="Age range for project" dataDxfId="10"/>
    <tableColumn id="6" name="Special provision fund investment in additional places" dataDxfId="9"/>
    <tableColumn id="7" name="Other investment in additional places" dataDxfId="8"/>
    <tableColumn id="8" name="Special provision fund additional planned places" dataDxfId="7"/>
    <tableColumn id="9" name="Other investment additional planend places" dataDxfId="6"/>
    <tableColumn id="10" name="Total additional planned places" dataDxfId="5">
      <calculatedColumnFormula>SUM(InputForm[[#This Row],[Special provision fund additional planned places]:[Other investment additional planend places]])</calculatedColumnFormula>
    </tableColumn>
    <tableColumn id="11" name="Special provision fund investment in facilities" dataDxfId="4"/>
    <tableColumn id="12" name="Other investment in facilities" dataDxfId="3"/>
    <tableColumn id="15" name="Total investment in project" dataDxfId="2">
      <calculatedColumnFormula>SUM(G14:H14,L14:M14)</calculatedColumnFormula>
    </tableColumn>
    <tableColumn id="13" name="Type of SEN or disability that project is designed to meet.  " dataDxfId="1"/>
    <tableColumn id="14" name="LAs should use this section of the table to set out more details about the aims of the project. Beyond this further information can be listed in their strategic plan or directly on their local offer p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D73"/>
  <sheetViews>
    <sheetView zoomScale="115" zoomScaleNormal="115" workbookViewId="0">
      <selection activeCell="B2" sqref="B2:C2"/>
    </sheetView>
  </sheetViews>
  <sheetFormatPr defaultColWidth="9" defaultRowHeight="15" x14ac:dyDescent="0.25"/>
  <cols>
    <col min="1" max="1" width="1.28515625" style="89" customWidth="1"/>
    <col min="2" max="2" width="42.7109375" style="7" customWidth="1"/>
    <col min="3" max="3" width="96.5703125" style="7" customWidth="1"/>
    <col min="4" max="4" width="1.42578125" style="89" customWidth="1"/>
    <col min="5" max="5" width="18.85546875" style="4" customWidth="1"/>
    <col min="6" max="16384" width="9" style="4"/>
  </cols>
  <sheetData>
    <row r="1" spans="1:4" ht="10.9" customHeight="1" x14ac:dyDescent="0.25">
      <c r="A1" s="27"/>
      <c r="B1" s="30"/>
      <c r="C1" s="30"/>
      <c r="D1" s="27"/>
    </row>
    <row r="2" spans="1:4" ht="34.5" customHeight="1" thickBot="1" x14ac:dyDescent="0.3">
      <c r="A2" s="27"/>
      <c r="B2" s="198" t="s">
        <v>23</v>
      </c>
      <c r="C2" s="199"/>
      <c r="D2" s="27"/>
    </row>
    <row r="3" spans="1:4" ht="6.75" customHeight="1" x14ac:dyDescent="0.25">
      <c r="A3" s="27"/>
      <c r="B3" s="6"/>
      <c r="D3" s="27"/>
    </row>
    <row r="4" spans="1:4" ht="15" customHeight="1" x14ac:dyDescent="0.25">
      <c r="A4" s="27"/>
      <c r="B4" s="200" t="s">
        <v>22</v>
      </c>
      <c r="C4" s="201"/>
      <c r="D4" s="27"/>
    </row>
    <row r="5" spans="1:4" ht="29.65" customHeight="1" x14ac:dyDescent="0.25">
      <c r="A5" s="27"/>
      <c r="B5" s="201" t="s">
        <v>224</v>
      </c>
      <c r="C5" s="201"/>
      <c r="D5" s="27"/>
    </row>
    <row r="6" spans="1:4" ht="5.65" customHeight="1" x14ac:dyDescent="0.25">
      <c r="A6" s="27"/>
      <c r="B6" s="12"/>
      <c r="C6" s="12"/>
      <c r="D6" s="27"/>
    </row>
    <row r="7" spans="1:4" ht="18.75" customHeight="1" x14ac:dyDescent="0.25">
      <c r="A7" s="27"/>
      <c r="B7" s="196" t="s">
        <v>221</v>
      </c>
      <c r="C7" s="196"/>
      <c r="D7" s="27"/>
    </row>
    <row r="8" spans="1:4" ht="1.5" customHeight="1" x14ac:dyDescent="0.25">
      <c r="A8" s="27"/>
      <c r="B8" s="84"/>
      <c r="C8" s="84"/>
      <c r="D8" s="27"/>
    </row>
    <row r="9" spans="1:4" ht="61.15" customHeight="1" x14ac:dyDescent="0.25">
      <c r="A9" s="27"/>
      <c r="B9" s="202" t="s">
        <v>285</v>
      </c>
      <c r="C9" s="202"/>
      <c r="D9" s="27"/>
    </row>
    <row r="10" spans="1:4" ht="18.399999999999999" customHeight="1" x14ac:dyDescent="0.25">
      <c r="A10" s="27"/>
      <c r="B10" s="196" t="s">
        <v>225</v>
      </c>
      <c r="C10" s="196"/>
      <c r="D10" s="27"/>
    </row>
    <row r="11" spans="1:4" ht="16.899999999999999" customHeight="1" x14ac:dyDescent="0.25">
      <c r="A11" s="27"/>
      <c r="B11" s="196" t="s">
        <v>306</v>
      </c>
      <c r="C11" s="196"/>
      <c r="D11" s="27"/>
    </row>
    <row r="12" spans="1:4" ht="6.75" customHeight="1" x14ac:dyDescent="0.25">
      <c r="A12" s="27"/>
      <c r="B12" s="84"/>
      <c r="C12" s="84"/>
      <c r="D12" s="27"/>
    </row>
    <row r="13" spans="1:4" ht="31.9" customHeight="1" x14ac:dyDescent="0.25">
      <c r="A13" s="27"/>
      <c r="B13" s="196" t="s">
        <v>329</v>
      </c>
      <c r="C13" s="196"/>
      <c r="D13" s="27"/>
    </row>
    <row r="14" spans="1:4" ht="6.75" customHeight="1" x14ac:dyDescent="0.25">
      <c r="A14" s="27"/>
      <c r="B14" s="29"/>
      <c r="C14" s="29"/>
      <c r="D14" s="27"/>
    </row>
    <row r="15" spans="1:4" ht="21.75" customHeight="1" x14ac:dyDescent="0.25">
      <c r="A15" s="27"/>
      <c r="B15" s="205" t="s">
        <v>307</v>
      </c>
      <c r="C15" s="206"/>
      <c r="D15" s="27"/>
    </row>
    <row r="16" spans="1:4" ht="44.25" customHeight="1" x14ac:dyDescent="0.25">
      <c r="A16" s="27"/>
      <c r="B16" s="206"/>
      <c r="C16" s="206"/>
      <c r="D16" s="27"/>
    </row>
    <row r="17" spans="1:4" ht="7.15" customHeight="1" x14ac:dyDescent="0.25">
      <c r="A17" s="27"/>
      <c r="B17" s="32"/>
      <c r="C17" s="32"/>
      <c r="D17" s="27"/>
    </row>
    <row r="18" spans="1:4" s="79" customFormat="1" ht="19.350000000000001" customHeight="1" x14ac:dyDescent="0.25">
      <c r="A18" s="27"/>
      <c r="B18" s="200" t="s">
        <v>296</v>
      </c>
      <c r="C18" s="207"/>
      <c r="D18" s="27"/>
    </row>
    <row r="19" spans="1:4" s="79" customFormat="1" ht="19.350000000000001" customHeight="1" x14ac:dyDescent="0.25">
      <c r="A19" s="27"/>
      <c r="B19" s="86" t="s">
        <v>297</v>
      </c>
      <c r="C19" s="100" t="s">
        <v>299</v>
      </c>
      <c r="D19" s="27"/>
    </row>
    <row r="20" spans="1:4" s="79" customFormat="1" ht="35.65" customHeight="1" x14ac:dyDescent="0.25">
      <c r="A20" s="27"/>
      <c r="B20" s="100" t="s">
        <v>298</v>
      </c>
      <c r="C20" s="100" t="s">
        <v>330</v>
      </c>
      <c r="D20" s="27"/>
    </row>
    <row r="21" spans="1:4" s="79" customFormat="1" ht="21" customHeight="1" x14ac:dyDescent="0.25">
      <c r="A21" s="27"/>
      <c r="B21" s="201" t="s">
        <v>300</v>
      </c>
      <c r="C21" s="208"/>
      <c r="D21" s="27"/>
    </row>
    <row r="22" spans="1:4" s="79" customFormat="1" ht="7.15" customHeight="1" x14ac:dyDescent="0.25">
      <c r="A22" s="27"/>
      <c r="B22" s="32"/>
      <c r="C22" s="32"/>
      <c r="D22" s="27"/>
    </row>
    <row r="23" spans="1:4" ht="20.85" customHeight="1" x14ac:dyDescent="0.25">
      <c r="A23" s="27"/>
      <c r="B23" s="85" t="s">
        <v>35</v>
      </c>
      <c r="C23" s="86"/>
      <c r="D23" s="27"/>
    </row>
    <row r="24" spans="1:4" ht="0.75" customHeight="1" x14ac:dyDescent="0.25">
      <c r="A24" s="27"/>
      <c r="B24" s="86"/>
      <c r="C24" s="86"/>
      <c r="D24" s="27"/>
    </row>
    <row r="25" spans="1:4" s="106" customFormat="1" ht="17.25" customHeight="1" x14ac:dyDescent="0.25">
      <c r="A25" s="27"/>
      <c r="B25" s="209" t="s">
        <v>366</v>
      </c>
      <c r="C25" s="209"/>
      <c r="D25" s="27"/>
    </row>
    <row r="26" spans="1:4" s="106" customFormat="1" ht="6.75" customHeight="1" x14ac:dyDescent="0.25">
      <c r="A26" s="27"/>
      <c r="B26" s="29"/>
      <c r="C26" s="29"/>
      <c r="D26" s="27"/>
    </row>
    <row r="27" spans="1:4" ht="18.75" customHeight="1" x14ac:dyDescent="0.25">
      <c r="A27" s="27"/>
      <c r="B27" s="83" t="s">
        <v>29</v>
      </c>
      <c r="C27" s="84"/>
      <c r="D27" s="27"/>
    </row>
    <row r="28" spans="1:4" ht="12" customHeight="1" x14ac:dyDescent="0.25">
      <c r="A28" s="27"/>
      <c r="B28" s="84"/>
      <c r="C28" s="84"/>
      <c r="D28" s="27"/>
    </row>
    <row r="29" spans="1:4" ht="15.75" x14ac:dyDescent="0.25">
      <c r="A29" s="27"/>
      <c r="B29" s="196" t="s">
        <v>32</v>
      </c>
      <c r="C29" s="196"/>
      <c r="D29" s="27"/>
    </row>
    <row r="30" spans="1:4" ht="15.75" x14ac:dyDescent="0.25">
      <c r="A30" s="27"/>
      <c r="B30" s="196" t="s">
        <v>286</v>
      </c>
      <c r="C30" s="196"/>
      <c r="D30" s="27"/>
    </row>
    <row r="31" spans="1:4" ht="15.75" x14ac:dyDescent="0.25">
      <c r="A31" s="27"/>
      <c r="B31" s="196" t="s">
        <v>287</v>
      </c>
      <c r="C31" s="196"/>
      <c r="D31" s="27"/>
    </row>
    <row r="32" spans="1:4" ht="43.9" customHeight="1" x14ac:dyDescent="0.25">
      <c r="A32" s="27"/>
      <c r="B32" s="196" t="s">
        <v>308</v>
      </c>
      <c r="C32" s="196"/>
      <c r="D32" s="27"/>
    </row>
    <row r="33" spans="1:4" ht="26.65" customHeight="1" x14ac:dyDescent="0.25">
      <c r="A33" s="27"/>
      <c r="B33" s="196" t="s">
        <v>288</v>
      </c>
      <c r="C33" s="196"/>
      <c r="D33" s="27"/>
    </row>
    <row r="34" spans="1:4" ht="6.75" customHeight="1" x14ac:dyDescent="0.25">
      <c r="A34" s="27"/>
      <c r="B34" s="29"/>
      <c r="C34" s="29"/>
      <c r="D34" s="27"/>
    </row>
    <row r="35" spans="1:4" ht="15.75" x14ac:dyDescent="0.25">
      <c r="A35" s="27"/>
      <c r="B35" s="83" t="s">
        <v>36</v>
      </c>
      <c r="C35" s="84"/>
      <c r="D35" s="27"/>
    </row>
    <row r="36" spans="1:4" ht="6.75" customHeight="1" x14ac:dyDescent="0.25">
      <c r="A36" s="27"/>
      <c r="B36" s="84"/>
      <c r="C36" s="84"/>
      <c r="D36" s="27"/>
    </row>
    <row r="37" spans="1:4" ht="30" customHeight="1" x14ac:dyDescent="0.25">
      <c r="A37" s="27"/>
      <c r="B37" s="196" t="s">
        <v>231</v>
      </c>
      <c r="C37" s="196"/>
      <c r="D37" s="27"/>
    </row>
    <row r="38" spans="1:4" ht="0.75" customHeight="1" x14ac:dyDescent="0.25">
      <c r="A38" s="27"/>
      <c r="B38" s="196"/>
      <c r="C38" s="196"/>
      <c r="D38" s="27"/>
    </row>
    <row r="39" spans="1:4" ht="6.75" customHeight="1" x14ac:dyDescent="0.25">
      <c r="A39" s="27"/>
      <c r="B39" s="27"/>
      <c r="C39" s="203"/>
      <c r="D39" s="204"/>
    </row>
    <row r="40" spans="1:4" ht="24.75" customHeight="1" x14ac:dyDescent="0.25">
      <c r="A40" s="27"/>
      <c r="B40" s="195" t="s">
        <v>222</v>
      </c>
      <c r="C40" s="196"/>
      <c r="D40" s="27"/>
    </row>
    <row r="41" spans="1:4" ht="48" customHeight="1" x14ac:dyDescent="0.25">
      <c r="A41" s="27"/>
      <c r="B41" s="96" t="s">
        <v>312</v>
      </c>
      <c r="C41" s="96" t="s">
        <v>331</v>
      </c>
      <c r="D41" s="27"/>
    </row>
    <row r="42" spans="1:4" ht="49.5" customHeight="1" x14ac:dyDescent="0.25">
      <c r="A42" s="27"/>
      <c r="B42" s="96" t="s">
        <v>313</v>
      </c>
      <c r="C42" s="96" t="s">
        <v>309</v>
      </c>
      <c r="D42" s="27"/>
    </row>
    <row r="43" spans="1:4" ht="66.75" customHeight="1" x14ac:dyDescent="0.25">
      <c r="A43" s="27"/>
      <c r="B43" s="96" t="s">
        <v>314</v>
      </c>
      <c r="C43" s="96" t="s">
        <v>289</v>
      </c>
      <c r="D43" s="27"/>
    </row>
    <row r="44" spans="1:4" ht="43.9" customHeight="1" x14ac:dyDescent="0.25">
      <c r="A44" s="27"/>
      <c r="B44" s="96" t="s">
        <v>315</v>
      </c>
      <c r="C44" s="96" t="s">
        <v>219</v>
      </c>
      <c r="D44" s="27"/>
    </row>
    <row r="45" spans="1:4" s="79" customFormat="1" ht="32.25" customHeight="1" x14ac:dyDescent="0.25">
      <c r="A45" s="27"/>
      <c r="B45" s="96" t="s">
        <v>316</v>
      </c>
      <c r="C45" s="96" t="s">
        <v>291</v>
      </c>
      <c r="D45" s="27"/>
    </row>
    <row r="46" spans="1:4" ht="3.75" customHeight="1" x14ac:dyDescent="0.25">
      <c r="A46" s="27"/>
      <c r="B46" s="97"/>
      <c r="C46" s="12"/>
      <c r="D46" s="27"/>
    </row>
    <row r="47" spans="1:4" s="8" customFormat="1" ht="40.5" customHeight="1" x14ac:dyDescent="0.25">
      <c r="A47" s="31"/>
      <c r="B47" s="98" t="s">
        <v>232</v>
      </c>
      <c r="C47" s="98" t="s">
        <v>28</v>
      </c>
      <c r="D47" s="31"/>
    </row>
    <row r="48" spans="1:4" s="8" customFormat="1" ht="43.9" customHeight="1" x14ac:dyDescent="0.25">
      <c r="A48" s="31"/>
      <c r="B48" s="96" t="s">
        <v>332</v>
      </c>
      <c r="C48" s="96" t="s">
        <v>24</v>
      </c>
      <c r="D48" s="31"/>
    </row>
    <row r="49" spans="1:4" s="8" customFormat="1" ht="43.9" customHeight="1" x14ac:dyDescent="0.25">
      <c r="A49" s="31"/>
      <c r="B49" s="96" t="s">
        <v>317</v>
      </c>
      <c r="C49" s="96" t="s">
        <v>25</v>
      </c>
      <c r="D49" s="31"/>
    </row>
    <row r="50" spans="1:4" s="8" customFormat="1" ht="60.4" customHeight="1" x14ac:dyDescent="0.25">
      <c r="A50" s="31"/>
      <c r="B50" s="96" t="s">
        <v>318</v>
      </c>
      <c r="C50" s="96" t="s">
        <v>333</v>
      </c>
      <c r="D50" s="31"/>
    </row>
    <row r="51" spans="1:4" s="8" customFormat="1" ht="43.9" customHeight="1" x14ac:dyDescent="0.25">
      <c r="A51" s="31"/>
      <c r="B51" s="96" t="s">
        <v>319</v>
      </c>
      <c r="C51" s="96" t="s">
        <v>30</v>
      </c>
      <c r="D51" s="31"/>
    </row>
    <row r="52" spans="1:4" s="8" customFormat="1" ht="38.65" customHeight="1" x14ac:dyDescent="0.25">
      <c r="A52" s="31"/>
      <c r="B52" s="96" t="s">
        <v>320</v>
      </c>
      <c r="C52" s="96" t="s">
        <v>311</v>
      </c>
      <c r="D52" s="31"/>
    </row>
    <row r="53" spans="1:4" s="8" customFormat="1" ht="6.75" customHeight="1" x14ac:dyDescent="0.25">
      <c r="A53" s="31"/>
      <c r="B53" s="28"/>
      <c r="C53" s="28"/>
      <c r="D53" s="31"/>
    </row>
    <row r="54" spans="1:4" s="8" customFormat="1" ht="35.65" customHeight="1" x14ac:dyDescent="0.25">
      <c r="A54" s="31"/>
      <c r="B54" s="83" t="s">
        <v>26</v>
      </c>
      <c r="C54" s="83" t="s">
        <v>31</v>
      </c>
      <c r="D54" s="31"/>
    </row>
    <row r="55" spans="1:4" s="8" customFormat="1" ht="35.65" customHeight="1" x14ac:dyDescent="0.25">
      <c r="A55" s="31"/>
      <c r="B55" s="96" t="s">
        <v>321</v>
      </c>
      <c r="C55" s="96" t="s">
        <v>334</v>
      </c>
      <c r="D55" s="31"/>
    </row>
    <row r="56" spans="1:4" s="8" customFormat="1" ht="36.75" customHeight="1" x14ac:dyDescent="0.25">
      <c r="A56" s="31"/>
      <c r="B56" s="96" t="s">
        <v>322</v>
      </c>
      <c r="C56" s="96" t="s">
        <v>27</v>
      </c>
      <c r="D56" s="31"/>
    </row>
    <row r="57" spans="1:4" s="8" customFormat="1" ht="48" customHeight="1" x14ac:dyDescent="0.25">
      <c r="A57" s="31"/>
      <c r="B57" s="196" t="s">
        <v>335</v>
      </c>
      <c r="C57" s="196"/>
      <c r="D57" s="31"/>
    </row>
    <row r="58" spans="1:4" ht="6.75" customHeight="1" x14ac:dyDescent="0.25">
      <c r="A58" s="27"/>
      <c r="B58" s="29"/>
      <c r="C58" s="29"/>
      <c r="D58" s="27"/>
    </row>
    <row r="59" spans="1:4" ht="18.75" customHeight="1" x14ac:dyDescent="0.25">
      <c r="A59" s="27"/>
      <c r="B59" s="195" t="s">
        <v>292</v>
      </c>
      <c r="C59" s="196"/>
      <c r="D59" s="27"/>
    </row>
    <row r="60" spans="1:4" ht="55.5" customHeight="1" x14ac:dyDescent="0.25">
      <c r="A60" s="27"/>
      <c r="B60" s="96" t="s">
        <v>323</v>
      </c>
      <c r="C60" s="96" t="s">
        <v>293</v>
      </c>
      <c r="D60" s="27"/>
    </row>
    <row r="61" spans="1:4" ht="56.25" customHeight="1" x14ac:dyDescent="0.25">
      <c r="A61" s="27"/>
      <c r="B61" s="96" t="s">
        <v>324</v>
      </c>
      <c r="C61" s="96" t="s">
        <v>212</v>
      </c>
      <c r="D61" s="27"/>
    </row>
    <row r="62" spans="1:4" ht="47.25" customHeight="1" x14ac:dyDescent="0.25">
      <c r="A62" s="27"/>
      <c r="B62" s="196" t="s">
        <v>305</v>
      </c>
      <c r="C62" s="196"/>
      <c r="D62" s="27"/>
    </row>
    <row r="63" spans="1:4" ht="2.25" customHeight="1" x14ac:dyDescent="0.25">
      <c r="A63" s="27"/>
      <c r="B63" s="29"/>
      <c r="C63" s="29"/>
      <c r="D63" s="27"/>
    </row>
    <row r="64" spans="1:4" ht="5.25" customHeight="1" x14ac:dyDescent="0.25">
      <c r="A64" s="27"/>
      <c r="B64" s="29"/>
      <c r="C64" s="29"/>
      <c r="D64" s="27"/>
    </row>
    <row r="65" spans="1:4" ht="20.65" customHeight="1" x14ac:dyDescent="0.25">
      <c r="A65" s="27"/>
      <c r="B65" s="195" t="s">
        <v>223</v>
      </c>
      <c r="C65" s="196"/>
      <c r="D65" s="27"/>
    </row>
    <row r="66" spans="1:4" ht="63.75" customHeight="1" x14ac:dyDescent="0.25">
      <c r="A66" s="27"/>
      <c r="B66" s="196" t="s">
        <v>337</v>
      </c>
      <c r="C66" s="197"/>
      <c r="D66" s="27"/>
    </row>
    <row r="67" spans="1:4" ht="42.4" customHeight="1" x14ac:dyDescent="0.25">
      <c r="A67" s="27"/>
      <c r="B67" s="84" t="s">
        <v>325</v>
      </c>
      <c r="C67" s="84" t="s">
        <v>336</v>
      </c>
      <c r="D67" s="27"/>
    </row>
    <row r="68" spans="1:4" ht="44.65" customHeight="1" x14ac:dyDescent="0.25">
      <c r="A68" s="27"/>
      <c r="B68" s="84" t="s">
        <v>301</v>
      </c>
      <c r="C68" s="84" t="s">
        <v>213</v>
      </c>
      <c r="D68" s="27"/>
    </row>
    <row r="69" spans="1:4" ht="38.25" customHeight="1" x14ac:dyDescent="0.25">
      <c r="A69" s="27"/>
      <c r="B69" s="84" t="s">
        <v>302</v>
      </c>
      <c r="C69" s="84" t="s">
        <v>214</v>
      </c>
      <c r="D69" s="27"/>
    </row>
    <row r="70" spans="1:4" ht="47.25" customHeight="1" x14ac:dyDescent="0.25">
      <c r="A70" s="27"/>
      <c r="B70" s="84" t="s">
        <v>303</v>
      </c>
      <c r="C70" s="84" t="s">
        <v>216</v>
      </c>
      <c r="D70" s="27"/>
    </row>
    <row r="71" spans="1:4" ht="24.75" customHeight="1" x14ac:dyDescent="0.25">
      <c r="A71" s="27"/>
      <c r="B71" s="87" t="s">
        <v>304</v>
      </c>
      <c r="C71" s="88"/>
      <c r="D71" s="27"/>
    </row>
    <row r="72" spans="1:4" ht="30.75" x14ac:dyDescent="0.25">
      <c r="A72" s="27"/>
      <c r="B72" s="88" t="s">
        <v>33</v>
      </c>
      <c r="C72" s="88" t="s">
        <v>34</v>
      </c>
      <c r="D72" s="27"/>
    </row>
    <row r="73" spans="1:4" ht="15.75" x14ac:dyDescent="0.25">
      <c r="A73" s="27"/>
      <c r="B73" s="29"/>
      <c r="C73" s="29"/>
      <c r="D73" s="27"/>
    </row>
  </sheetData>
  <sheetProtection algorithmName="SHA-512" hashValue="syfD+Nb5unCEXjSmv6ysaNZKLtmrTM/uWaWgGeKtDo2VN+nZzUn6qiE5iu3dallTM26XGaruf6PKfOLSa5PDrQ==" saltValue="fhIWGkNGGfgfon3zauFG0A==" spinCount="100000" sheet="1" objects="1" scenarios="1"/>
  <mergeCells count="26">
    <mergeCell ref="C39:D39"/>
    <mergeCell ref="B15:C16"/>
    <mergeCell ref="B30:C30"/>
    <mergeCell ref="B7:C7"/>
    <mergeCell ref="B31:C31"/>
    <mergeCell ref="B33:C33"/>
    <mergeCell ref="B11:C11"/>
    <mergeCell ref="B18:C18"/>
    <mergeCell ref="B21:C21"/>
    <mergeCell ref="B25:C25"/>
    <mergeCell ref="B65:C65"/>
    <mergeCell ref="B66:C66"/>
    <mergeCell ref="B2:C2"/>
    <mergeCell ref="B57:C57"/>
    <mergeCell ref="B62:C62"/>
    <mergeCell ref="B4:C4"/>
    <mergeCell ref="B5:C5"/>
    <mergeCell ref="B9:C9"/>
    <mergeCell ref="B10:C10"/>
    <mergeCell ref="B13:C13"/>
    <mergeCell ref="B29:C29"/>
    <mergeCell ref="B32:C32"/>
    <mergeCell ref="B37:C37"/>
    <mergeCell ref="B38:C38"/>
    <mergeCell ref="B40:C40"/>
    <mergeCell ref="B59:C59"/>
  </mergeCells>
  <pageMargins left="0.23622047244094491" right="0.23622047244094491" top="0.35433070866141736" bottom="0.35433070866141736" header="0.31496062992125984"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A1:AEN113"/>
  <sheetViews>
    <sheetView tabSelected="1" zoomScale="85" zoomScaleNormal="85" zoomScaleSheetLayoutView="40" workbookViewId="0">
      <selection activeCell="B1" sqref="B1:F1"/>
    </sheetView>
  </sheetViews>
  <sheetFormatPr defaultColWidth="9" defaultRowHeight="52.5" customHeight="1" x14ac:dyDescent="0.2"/>
  <cols>
    <col min="1" max="1" width="1.42578125" style="9" customWidth="1"/>
    <col min="2" max="2" width="12.42578125" style="11" customWidth="1"/>
    <col min="3" max="3" width="28" style="9" customWidth="1"/>
    <col min="4" max="4" width="22" style="9" customWidth="1"/>
    <col min="5" max="5" width="16" style="9" customWidth="1"/>
    <col min="6" max="6" width="14.42578125" style="9" customWidth="1"/>
    <col min="7" max="14" width="18.85546875" style="10" customWidth="1"/>
    <col min="15" max="15" width="43.5703125" style="11" customWidth="1"/>
    <col min="16" max="16" width="135.85546875" style="11" customWidth="1"/>
    <col min="17" max="17" width="13.42578125" style="14" customWidth="1"/>
    <col min="18" max="18" width="19" style="9" customWidth="1"/>
    <col min="19" max="19" width="21.5703125" style="9" customWidth="1"/>
    <col min="20" max="20" width="44.5703125" style="9" customWidth="1"/>
    <col min="21" max="21" width="43.140625" style="9" customWidth="1"/>
    <col min="22" max="16384" width="9" style="9"/>
  </cols>
  <sheetData>
    <row r="1" spans="1:21" ht="52.5" customHeight="1" x14ac:dyDescent="0.5">
      <c r="B1" s="275" t="s">
        <v>350</v>
      </c>
      <c r="C1" s="276"/>
      <c r="D1" s="276"/>
      <c r="E1" s="276"/>
      <c r="F1" s="276"/>
      <c r="G1" s="172"/>
      <c r="H1" s="172"/>
      <c r="I1" s="172"/>
      <c r="J1" s="173"/>
      <c r="K1" s="173"/>
      <c r="L1" s="173"/>
      <c r="M1" s="173"/>
      <c r="N1" s="173"/>
      <c r="O1" s="173"/>
      <c r="P1" s="173"/>
    </row>
    <row r="2" spans="1:21" s="14" customFormat="1" ht="33.75" customHeight="1" x14ac:dyDescent="0.4">
      <c r="B2" s="252" t="s">
        <v>367</v>
      </c>
      <c r="C2" s="253"/>
      <c r="D2" s="253"/>
      <c r="E2" s="253"/>
      <c r="F2" s="253"/>
      <c r="G2" s="253"/>
      <c r="H2" s="253"/>
      <c r="I2" s="253"/>
      <c r="J2" s="253"/>
      <c r="K2" s="253"/>
      <c r="L2" s="253"/>
      <c r="M2" s="17"/>
      <c r="N2" s="17"/>
      <c r="O2" s="246"/>
      <c r="P2" s="247"/>
      <c r="R2" s="9"/>
      <c r="S2" s="9"/>
      <c r="T2" s="9"/>
      <c r="U2" s="9"/>
    </row>
    <row r="3" spans="1:21" ht="6.95" customHeight="1" thickBot="1" x14ac:dyDescent="0.25">
      <c r="A3" s="14"/>
      <c r="B3" s="9"/>
      <c r="R3" s="14"/>
      <c r="S3" s="14"/>
      <c r="T3" s="14"/>
      <c r="U3" s="14"/>
    </row>
    <row r="4" spans="1:21" ht="34.15" customHeight="1" thickTop="1" thickBot="1" x14ac:dyDescent="0.35">
      <c r="A4" s="14"/>
      <c r="B4" s="254" t="s">
        <v>204</v>
      </c>
      <c r="C4" s="255"/>
      <c r="D4" s="256"/>
      <c r="E4" s="257" t="s">
        <v>145</v>
      </c>
      <c r="F4" s="258"/>
      <c r="G4" s="259"/>
      <c r="H4" s="260"/>
      <c r="I4" s="18"/>
      <c r="J4" s="248" t="s">
        <v>37</v>
      </c>
      <c r="K4" s="249"/>
      <c r="L4" s="250"/>
      <c r="M4" s="251"/>
      <c r="N4" s="109"/>
      <c r="O4" s="16"/>
      <c r="P4" s="16"/>
    </row>
    <row r="5" spans="1:21" s="14" customFormat="1" ht="7.5" customHeight="1" thickTop="1" thickBot="1" x14ac:dyDescent="0.25">
      <c r="B5" s="16"/>
      <c r="G5" s="17"/>
      <c r="H5" s="17"/>
      <c r="I5" s="17"/>
      <c r="J5" s="17"/>
      <c r="K5" s="17"/>
      <c r="L5" s="17"/>
      <c r="M5" s="17"/>
      <c r="N5" s="107"/>
      <c r="O5" s="16"/>
      <c r="P5" s="16"/>
    </row>
    <row r="6" spans="1:21" ht="47.45" customHeight="1" thickTop="1" thickBot="1" x14ac:dyDescent="0.35">
      <c r="A6" s="14"/>
      <c r="B6" s="231" t="s">
        <v>0</v>
      </c>
      <c r="C6" s="244"/>
      <c r="D6" s="245"/>
      <c r="E6" s="234">
        <f>INDEX('Do not change - workings'!V:V,MATCH(E4,'Do not change - workings'!R:R, 0))</f>
        <v>1595871.1310568566</v>
      </c>
      <c r="F6" s="236"/>
      <c r="G6" s="17"/>
      <c r="H6" s="239" t="s">
        <v>233</v>
      </c>
      <c r="I6" s="240"/>
      <c r="J6" s="240"/>
      <c r="K6" s="241"/>
      <c r="L6" s="234">
        <f>SUM(InputForm[Special provision fund investment in additional places],InputForm[Special provision fund investment in facilities])</f>
        <v>1045000</v>
      </c>
      <c r="M6" s="235"/>
      <c r="N6" s="109"/>
      <c r="O6" s="261" t="str">
        <f>IF(L6&gt;E6,"Error: Exceeded funding: Special provision spend columns H and M should not exceed total amount in cell F6","")</f>
        <v/>
      </c>
      <c r="P6" s="262"/>
      <c r="Q6" s="19"/>
    </row>
    <row r="7" spans="1:21" ht="47.45" customHeight="1" thickTop="1" thickBot="1" x14ac:dyDescent="0.35">
      <c r="A7" s="14"/>
      <c r="B7" s="231" t="s">
        <v>328</v>
      </c>
      <c r="C7" s="232"/>
      <c r="D7" s="233"/>
      <c r="E7" s="237">
        <v>0</v>
      </c>
      <c r="F7" s="238"/>
      <c r="G7" s="17"/>
      <c r="H7" s="242" t="s">
        <v>327</v>
      </c>
      <c r="I7" s="243"/>
      <c r="J7" s="243"/>
      <c r="K7" s="243"/>
      <c r="L7" s="234">
        <f>SUM(InputForm[Other investment in additional places],InputForm[Other investment in facilities])</f>
        <v>0</v>
      </c>
      <c r="M7" s="235"/>
      <c r="N7" s="109"/>
      <c r="O7" s="261" t="str">
        <f>IF(L7&gt;E7,"Error: Exceeded funding: Other investment columns H and M should not exceed total amount in cell F7","")</f>
        <v/>
      </c>
      <c r="P7" s="262"/>
    </row>
    <row r="8" spans="1:21" ht="14.25" customHeight="1" thickTop="1" x14ac:dyDescent="0.25">
      <c r="A8" s="109"/>
      <c r="B8" s="109"/>
      <c r="C8" s="109"/>
      <c r="D8" s="109"/>
      <c r="E8" s="109"/>
      <c r="F8" s="109"/>
      <c r="G8" s="109"/>
      <c r="H8" s="109"/>
      <c r="I8" s="109"/>
      <c r="J8" s="109"/>
      <c r="K8" s="109"/>
      <c r="L8" s="109"/>
      <c r="M8" s="109"/>
      <c r="N8" s="109"/>
      <c r="O8" s="109"/>
      <c r="P8" s="170"/>
    </row>
    <row r="9" spans="1:21" s="14" customFormat="1" ht="74.650000000000006" customHeight="1" x14ac:dyDescent="0.25">
      <c r="B9" s="215" t="s">
        <v>346</v>
      </c>
      <c r="C9" s="216"/>
      <c r="D9" s="216"/>
      <c r="E9" s="216"/>
      <c r="F9" s="216"/>
      <c r="G9" s="216"/>
      <c r="H9" s="216"/>
      <c r="I9" s="216"/>
      <c r="J9" s="217" t="s">
        <v>344</v>
      </c>
      <c r="K9" s="218"/>
      <c r="L9" s="219"/>
      <c r="M9" s="219"/>
      <c r="N9" s="17"/>
      <c r="O9" s="16"/>
      <c r="P9" s="16"/>
    </row>
    <row r="10" spans="1:21" s="14" customFormat="1" ht="15" customHeight="1" x14ac:dyDescent="0.2">
      <c r="B10" s="16"/>
      <c r="G10" s="17"/>
      <c r="H10" s="17"/>
      <c r="I10" s="17"/>
      <c r="J10" s="17"/>
      <c r="K10" s="17"/>
      <c r="L10" s="17"/>
      <c r="M10" s="17"/>
      <c r="N10" s="17"/>
      <c r="O10" s="16"/>
      <c r="P10" s="16"/>
    </row>
    <row r="11" spans="1:21" s="99" customFormat="1" ht="28.35" customHeight="1" thickBot="1" x14ac:dyDescent="0.45">
      <c r="B11" s="222" t="s">
        <v>295</v>
      </c>
      <c r="C11" s="223"/>
      <c r="D11" s="223"/>
      <c r="E11" s="223"/>
      <c r="F11" s="223"/>
      <c r="G11" s="223"/>
      <c r="H11" s="223"/>
      <c r="I11" s="223"/>
      <c r="J11" s="223"/>
      <c r="K11" s="223"/>
      <c r="L11" s="223"/>
      <c r="M11" s="223"/>
      <c r="N11" s="111"/>
      <c r="O11" s="110"/>
      <c r="P11" s="110"/>
    </row>
    <row r="12" spans="1:21" ht="34.9" customHeight="1" thickTop="1" x14ac:dyDescent="0.2">
      <c r="A12" s="14"/>
      <c r="B12" s="228" t="s">
        <v>7</v>
      </c>
      <c r="C12" s="229"/>
      <c r="D12" s="229"/>
      <c r="E12" s="229"/>
      <c r="F12" s="230"/>
      <c r="G12" s="267" t="s">
        <v>228</v>
      </c>
      <c r="H12" s="268"/>
      <c r="I12" s="268" t="s">
        <v>229</v>
      </c>
      <c r="J12" s="268"/>
      <c r="K12" s="269"/>
      <c r="L12" s="265" t="s">
        <v>208</v>
      </c>
      <c r="M12" s="266"/>
      <c r="N12" s="155" t="s">
        <v>339</v>
      </c>
      <c r="O12" s="263" t="s">
        <v>277</v>
      </c>
      <c r="P12" s="264"/>
      <c r="Q12" s="21"/>
    </row>
    <row r="13" spans="1:21" s="82" customFormat="1" ht="65.25" customHeight="1" thickBot="1" x14ac:dyDescent="0.3">
      <c r="A13" s="80"/>
      <c r="B13" s="112" t="s">
        <v>275</v>
      </c>
      <c r="C13" s="113" t="s">
        <v>310</v>
      </c>
      <c r="D13" s="114" t="s">
        <v>234</v>
      </c>
      <c r="E13" s="114" t="s">
        <v>266</v>
      </c>
      <c r="F13" s="115" t="s">
        <v>290</v>
      </c>
      <c r="G13" s="116" t="s">
        <v>264</v>
      </c>
      <c r="H13" s="117" t="s">
        <v>265</v>
      </c>
      <c r="I13" s="117" t="s">
        <v>363</v>
      </c>
      <c r="J13" s="117" t="s">
        <v>364</v>
      </c>
      <c r="K13" s="118" t="s">
        <v>365</v>
      </c>
      <c r="L13" s="119" t="s">
        <v>262</v>
      </c>
      <c r="M13" s="120" t="s">
        <v>263</v>
      </c>
      <c r="N13" s="156" t="s">
        <v>338</v>
      </c>
      <c r="O13" s="121" t="s">
        <v>209</v>
      </c>
      <c r="P13" s="101" t="s">
        <v>276</v>
      </c>
      <c r="Q13" s="81"/>
    </row>
    <row r="14" spans="1:21" s="13" customFormat="1" ht="89.45" customHeight="1" thickTop="1" x14ac:dyDescent="0.25">
      <c r="A14" s="15"/>
      <c r="B14" s="34">
        <v>102882</v>
      </c>
      <c r="C14" s="35" t="s">
        <v>373</v>
      </c>
      <c r="D14" s="34" t="s">
        <v>210</v>
      </c>
      <c r="E14" s="35" t="s">
        <v>267</v>
      </c>
      <c r="F14" s="35" t="s">
        <v>218</v>
      </c>
      <c r="G14" s="36"/>
      <c r="H14" s="36"/>
      <c r="I14" s="26">
        <v>4</v>
      </c>
      <c r="J14" s="26"/>
      <c r="K14" s="184">
        <f>SUM(InputForm[[#This Row],[Special provision fund additional planned places]:[Other investment additional planend places]])</f>
        <v>4</v>
      </c>
      <c r="L14" s="36"/>
      <c r="M14" s="36"/>
      <c r="N14" s="186">
        <f t="shared" ref="N14:N17" si="0">SUM(G14:H14,L14:M14)</f>
        <v>0</v>
      </c>
      <c r="O14" s="78" t="s">
        <v>383</v>
      </c>
      <c r="P14" s="78" t="s">
        <v>389</v>
      </c>
      <c r="Q14" s="15"/>
    </row>
    <row r="15" spans="1:21" s="13" customFormat="1" ht="89.45" customHeight="1" x14ac:dyDescent="0.25">
      <c r="A15" s="15"/>
      <c r="B15" s="25">
        <v>102902</v>
      </c>
      <c r="C15" s="22" t="s">
        <v>374</v>
      </c>
      <c r="D15" s="25" t="s">
        <v>210</v>
      </c>
      <c r="E15" s="22" t="s">
        <v>267</v>
      </c>
      <c r="F15" s="22" t="s">
        <v>278</v>
      </c>
      <c r="G15" s="23"/>
      <c r="H15" s="23"/>
      <c r="I15" s="26">
        <v>14</v>
      </c>
      <c r="J15" s="26"/>
      <c r="K15" s="184">
        <f>SUM(InputForm[[#This Row],[Special provision fund additional planned places]:[Other investment additional planend places]])</f>
        <v>14</v>
      </c>
      <c r="L15" s="23"/>
      <c r="M15" s="23"/>
      <c r="N15" s="187">
        <f t="shared" si="0"/>
        <v>0</v>
      </c>
      <c r="O15" s="24" t="s">
        <v>368</v>
      </c>
      <c r="P15" s="24" t="s">
        <v>388</v>
      </c>
      <c r="Q15" s="15"/>
    </row>
    <row r="16" spans="1:21" s="13" customFormat="1" ht="89.45" customHeight="1" x14ac:dyDescent="0.25">
      <c r="A16" s="15"/>
      <c r="B16" s="25">
        <v>102885</v>
      </c>
      <c r="C16" s="22" t="s">
        <v>375</v>
      </c>
      <c r="D16" s="25" t="s">
        <v>210</v>
      </c>
      <c r="E16" s="22" t="s">
        <v>267</v>
      </c>
      <c r="F16" s="22" t="s">
        <v>278</v>
      </c>
      <c r="G16" s="23">
        <v>5000</v>
      </c>
      <c r="H16" s="23"/>
      <c r="I16" s="26">
        <v>3</v>
      </c>
      <c r="J16" s="26"/>
      <c r="K16" s="184">
        <f>SUM(InputForm[[#This Row],[Special provision fund additional planned places]:[Other investment additional planend places]])</f>
        <v>3</v>
      </c>
      <c r="L16" s="23"/>
      <c r="M16" s="23"/>
      <c r="N16" s="187">
        <f t="shared" si="0"/>
        <v>5000</v>
      </c>
      <c r="O16" s="24" t="s">
        <v>382</v>
      </c>
      <c r="P16" s="24" t="s">
        <v>387</v>
      </c>
      <c r="Q16" s="15"/>
    </row>
    <row r="17" spans="1:820" s="13" customFormat="1" ht="89.45" customHeight="1" x14ac:dyDescent="0.25">
      <c r="A17" s="15"/>
      <c r="B17" s="25">
        <v>102886</v>
      </c>
      <c r="C17" s="22" t="s">
        <v>376</v>
      </c>
      <c r="D17" s="25" t="s">
        <v>210</v>
      </c>
      <c r="E17" s="22" t="s">
        <v>267</v>
      </c>
      <c r="F17" s="22" t="s">
        <v>278</v>
      </c>
      <c r="G17" s="23">
        <v>20000</v>
      </c>
      <c r="H17" s="23"/>
      <c r="I17" s="26">
        <v>3</v>
      </c>
      <c r="J17" s="26"/>
      <c r="K17" s="184">
        <f>SUM(InputForm[[#This Row],[Special provision fund additional planned places]:[Other investment additional planend places]])</f>
        <v>3</v>
      </c>
      <c r="L17" s="23"/>
      <c r="M17" s="23"/>
      <c r="N17" s="187">
        <f t="shared" si="0"/>
        <v>20000</v>
      </c>
      <c r="O17" s="24" t="s">
        <v>382</v>
      </c>
      <c r="P17" s="24" t="s">
        <v>390</v>
      </c>
      <c r="Q17" s="15"/>
    </row>
    <row r="18" spans="1:820" ht="89.45" customHeight="1" x14ac:dyDescent="0.2">
      <c r="B18" s="25">
        <v>102890</v>
      </c>
      <c r="C18" s="22" t="s">
        <v>397</v>
      </c>
      <c r="D18" s="25" t="s">
        <v>210</v>
      </c>
      <c r="E18" s="22" t="s">
        <v>268</v>
      </c>
      <c r="F18" s="22" t="s">
        <v>278</v>
      </c>
      <c r="G18" s="23">
        <v>20000</v>
      </c>
      <c r="H18" s="23"/>
      <c r="I18" s="26">
        <v>4</v>
      </c>
      <c r="J18" s="26"/>
      <c r="K18" s="185">
        <f>SUM(InputForm[[#This Row],[Special provision fund additional planned places]:[Other investment additional planend places]])</f>
        <v>4</v>
      </c>
      <c r="L18" s="108"/>
      <c r="M18" s="23"/>
      <c r="N18" s="187">
        <f>SUM(G18:H18,L18:M18)</f>
        <v>20000</v>
      </c>
      <c r="O18" s="24" t="s">
        <v>368</v>
      </c>
      <c r="P18" s="78" t="s">
        <v>391</v>
      </c>
    </row>
    <row r="19" spans="1:820" ht="89.45" customHeight="1" thickBot="1" x14ac:dyDescent="0.25">
      <c r="B19" s="25">
        <v>102891</v>
      </c>
      <c r="C19" s="22" t="s">
        <v>398</v>
      </c>
      <c r="D19" s="25" t="s">
        <v>210</v>
      </c>
      <c r="E19" s="22" t="s">
        <v>268</v>
      </c>
      <c r="F19" s="22" t="s">
        <v>278</v>
      </c>
      <c r="G19" s="23"/>
      <c r="H19" s="190"/>
      <c r="I19" s="26">
        <v>4</v>
      </c>
      <c r="J19" s="26"/>
      <c r="K19" s="185">
        <f>SUM(InputForm[[#This Row],[Special provision fund additional planned places]:[Other investment additional planend places]])</f>
        <v>4</v>
      </c>
      <c r="L19" s="108"/>
      <c r="M19" s="23"/>
      <c r="N19" s="187">
        <f>SUM(G19:G19,L19:M19)</f>
        <v>0</v>
      </c>
      <c r="O19" s="24" t="s">
        <v>368</v>
      </c>
      <c r="P19" s="24" t="s">
        <v>391</v>
      </c>
      <c r="Q19" s="123"/>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c r="IW19" s="124"/>
      <c r="IX19" s="124"/>
      <c r="IY19" s="124"/>
      <c r="IZ19" s="124"/>
      <c r="JA19" s="124"/>
      <c r="JB19" s="124"/>
      <c r="JC19" s="124"/>
      <c r="JD19" s="124"/>
      <c r="JE19" s="124"/>
      <c r="JF19" s="124"/>
      <c r="JG19" s="124"/>
      <c r="JH19" s="124"/>
      <c r="JI19" s="124"/>
      <c r="JJ19" s="124"/>
      <c r="JK19" s="124"/>
      <c r="JL19" s="124"/>
      <c r="JM19" s="124"/>
      <c r="JN19" s="124"/>
      <c r="JO19" s="124"/>
      <c r="JP19" s="124"/>
      <c r="JQ19" s="124"/>
      <c r="JR19" s="124"/>
      <c r="JS19" s="124"/>
      <c r="JT19" s="124"/>
      <c r="JU19" s="124"/>
      <c r="JV19" s="124"/>
      <c r="JW19" s="124"/>
      <c r="JX19" s="124"/>
      <c r="JY19" s="124"/>
      <c r="JZ19" s="124"/>
      <c r="KA19" s="124"/>
      <c r="KB19" s="124"/>
      <c r="KC19" s="124"/>
      <c r="KD19" s="124"/>
      <c r="KE19" s="124"/>
      <c r="KF19" s="124"/>
      <c r="KG19" s="124"/>
      <c r="KH19" s="124"/>
      <c r="KI19" s="124"/>
      <c r="KJ19" s="124"/>
      <c r="KK19" s="124"/>
      <c r="KL19" s="124"/>
      <c r="KM19" s="124"/>
      <c r="KN19" s="124"/>
      <c r="KO19" s="124"/>
      <c r="KP19" s="124"/>
      <c r="KQ19" s="124"/>
      <c r="KR19" s="124"/>
      <c r="KS19" s="124"/>
      <c r="KT19" s="124"/>
      <c r="KU19" s="124"/>
      <c r="KV19" s="124"/>
      <c r="KW19" s="124"/>
      <c r="KX19" s="124"/>
      <c r="KY19" s="124"/>
      <c r="KZ19" s="124"/>
      <c r="LA19" s="124"/>
      <c r="LB19" s="124"/>
      <c r="LC19" s="124"/>
      <c r="LD19" s="124"/>
      <c r="LE19" s="124"/>
      <c r="LF19" s="124"/>
      <c r="LG19" s="124"/>
      <c r="LH19" s="124"/>
      <c r="LI19" s="124"/>
      <c r="LJ19" s="124"/>
      <c r="LK19" s="124"/>
      <c r="LL19" s="124"/>
      <c r="LM19" s="124"/>
      <c r="LN19" s="124"/>
      <c r="LO19" s="124"/>
      <c r="LP19" s="124"/>
      <c r="LQ19" s="124"/>
      <c r="LR19" s="124"/>
      <c r="LS19" s="124"/>
      <c r="LT19" s="124"/>
      <c r="LU19" s="124"/>
      <c r="LV19" s="124"/>
      <c r="LW19" s="124"/>
      <c r="LX19" s="124"/>
      <c r="LY19" s="124"/>
      <c r="LZ19" s="124"/>
      <c r="MA19" s="124"/>
      <c r="MB19" s="124"/>
      <c r="MC19" s="124"/>
      <c r="MD19" s="124"/>
      <c r="ME19" s="124"/>
      <c r="MF19" s="124"/>
      <c r="MG19" s="124"/>
      <c r="MH19" s="124"/>
      <c r="MI19" s="124"/>
      <c r="MJ19" s="124"/>
      <c r="MK19" s="124"/>
      <c r="ML19" s="124"/>
      <c r="MM19" s="124"/>
      <c r="MN19" s="124"/>
      <c r="MO19" s="124"/>
      <c r="MP19" s="124"/>
      <c r="MQ19" s="124"/>
      <c r="MR19" s="124"/>
      <c r="MS19" s="124"/>
      <c r="MT19" s="124"/>
      <c r="MU19" s="124"/>
      <c r="MV19" s="124"/>
      <c r="MW19" s="124"/>
      <c r="MX19" s="124"/>
      <c r="MY19" s="124"/>
      <c r="MZ19" s="124"/>
      <c r="NA19" s="124"/>
      <c r="NB19" s="124"/>
      <c r="NC19" s="124"/>
      <c r="ND19" s="124"/>
      <c r="NE19" s="124"/>
      <c r="NF19" s="124"/>
      <c r="NG19" s="124"/>
      <c r="NH19" s="124"/>
      <c r="NI19" s="124"/>
      <c r="NJ19" s="124"/>
      <c r="NK19" s="124"/>
      <c r="NL19" s="124"/>
      <c r="NM19" s="124"/>
      <c r="NN19" s="124"/>
      <c r="NO19" s="124"/>
      <c r="NP19" s="124"/>
      <c r="NQ19" s="124"/>
      <c r="NR19" s="124"/>
      <c r="NS19" s="124"/>
      <c r="NT19" s="124"/>
      <c r="NU19" s="124"/>
      <c r="NV19" s="124"/>
      <c r="NW19" s="124"/>
      <c r="NX19" s="124"/>
      <c r="NY19" s="124"/>
      <c r="NZ19" s="124"/>
      <c r="OA19" s="124"/>
      <c r="OB19" s="124"/>
      <c r="OC19" s="124"/>
      <c r="OD19" s="124"/>
      <c r="OE19" s="124"/>
      <c r="OF19" s="124"/>
      <c r="OG19" s="124"/>
      <c r="OH19" s="124"/>
      <c r="OI19" s="124"/>
      <c r="OJ19" s="124"/>
      <c r="OK19" s="124"/>
      <c r="OL19" s="124"/>
      <c r="OM19" s="124"/>
      <c r="ON19" s="124"/>
      <c r="OO19" s="124"/>
      <c r="OP19" s="124"/>
      <c r="OQ19" s="124"/>
      <c r="OR19" s="124"/>
      <c r="OS19" s="124"/>
      <c r="OT19" s="124"/>
      <c r="OU19" s="124"/>
      <c r="OV19" s="124"/>
      <c r="OW19" s="124"/>
      <c r="OX19" s="124"/>
      <c r="OY19" s="124"/>
      <c r="OZ19" s="124"/>
      <c r="PA19" s="124"/>
      <c r="PB19" s="124"/>
      <c r="PC19" s="124"/>
      <c r="PD19" s="124"/>
      <c r="PE19" s="124"/>
      <c r="PF19" s="124"/>
      <c r="PG19" s="124"/>
      <c r="PH19" s="124"/>
      <c r="PI19" s="124"/>
      <c r="PJ19" s="124"/>
      <c r="PK19" s="124"/>
      <c r="PL19" s="124"/>
      <c r="PM19" s="124"/>
      <c r="PN19" s="124"/>
      <c r="PO19" s="124"/>
      <c r="PP19" s="124"/>
      <c r="PQ19" s="124"/>
      <c r="PR19" s="124"/>
      <c r="PS19" s="124"/>
      <c r="PT19" s="124"/>
      <c r="PU19" s="124"/>
      <c r="PV19" s="124"/>
      <c r="PW19" s="124"/>
      <c r="PX19" s="124"/>
      <c r="PY19" s="124"/>
      <c r="PZ19" s="124"/>
      <c r="QA19" s="124"/>
      <c r="QB19" s="124"/>
      <c r="QC19" s="124"/>
      <c r="QD19" s="124"/>
      <c r="QE19" s="124"/>
      <c r="QF19" s="124"/>
      <c r="QG19" s="124"/>
      <c r="QH19" s="124"/>
      <c r="QI19" s="124"/>
      <c r="QJ19" s="124"/>
      <c r="QK19" s="124"/>
      <c r="QL19" s="124"/>
      <c r="QM19" s="124"/>
      <c r="QN19" s="124"/>
      <c r="QO19" s="124"/>
      <c r="QP19" s="124"/>
      <c r="QQ19" s="124"/>
      <c r="QR19" s="124"/>
      <c r="QS19" s="124"/>
      <c r="QT19" s="124"/>
      <c r="QU19" s="124"/>
      <c r="QV19" s="124"/>
      <c r="QW19" s="124"/>
      <c r="QX19" s="124"/>
      <c r="QY19" s="124"/>
      <c r="QZ19" s="124"/>
      <c r="RA19" s="124"/>
      <c r="RB19" s="124"/>
      <c r="RC19" s="124"/>
      <c r="RD19" s="124"/>
      <c r="RE19" s="124"/>
      <c r="RF19" s="124"/>
      <c r="RG19" s="124"/>
      <c r="RH19" s="124"/>
      <c r="RI19" s="124"/>
      <c r="RJ19" s="124"/>
      <c r="RK19" s="124"/>
      <c r="RL19" s="124"/>
      <c r="RM19" s="124"/>
      <c r="RN19" s="124"/>
      <c r="RO19" s="124"/>
      <c r="RP19" s="124"/>
      <c r="RQ19" s="124"/>
      <c r="RR19" s="124"/>
      <c r="RS19" s="124"/>
      <c r="RT19" s="124"/>
      <c r="RU19" s="124"/>
      <c r="RV19" s="124"/>
      <c r="RW19" s="124"/>
      <c r="RX19" s="124"/>
      <c r="RY19" s="124"/>
      <c r="RZ19" s="124"/>
      <c r="SA19" s="124"/>
      <c r="SB19" s="124"/>
      <c r="SC19" s="124"/>
      <c r="SD19" s="124"/>
      <c r="SE19" s="124"/>
      <c r="SF19" s="124"/>
      <c r="SG19" s="124"/>
      <c r="SH19" s="124"/>
      <c r="SI19" s="124"/>
      <c r="SJ19" s="124"/>
      <c r="SK19" s="124"/>
      <c r="SL19" s="124"/>
      <c r="SM19" s="124"/>
      <c r="SN19" s="124"/>
      <c r="SO19" s="124"/>
      <c r="SP19" s="124"/>
      <c r="SQ19" s="124"/>
      <c r="SR19" s="124"/>
      <c r="SS19" s="124"/>
      <c r="ST19" s="124"/>
      <c r="SU19" s="124"/>
      <c r="SV19" s="124"/>
      <c r="SW19" s="124"/>
      <c r="SX19" s="124"/>
      <c r="SY19" s="124"/>
      <c r="SZ19" s="124"/>
      <c r="TA19" s="124"/>
      <c r="TB19" s="124"/>
      <c r="TC19" s="124"/>
      <c r="TD19" s="124"/>
      <c r="TE19" s="124"/>
      <c r="TF19" s="124"/>
      <c r="TG19" s="124"/>
      <c r="TH19" s="124"/>
      <c r="TI19" s="124"/>
      <c r="TJ19" s="124"/>
      <c r="TK19" s="124"/>
      <c r="TL19" s="124"/>
      <c r="TM19" s="124"/>
      <c r="TN19" s="124"/>
      <c r="TO19" s="124"/>
      <c r="TP19" s="124"/>
      <c r="TQ19" s="124"/>
      <c r="TR19" s="124"/>
      <c r="TS19" s="124"/>
      <c r="TT19" s="124"/>
      <c r="TU19" s="124"/>
      <c r="TV19" s="124"/>
      <c r="TW19" s="124"/>
      <c r="TX19" s="124"/>
      <c r="TY19" s="124"/>
      <c r="TZ19" s="124"/>
      <c r="UA19" s="124"/>
      <c r="UB19" s="124"/>
      <c r="UC19" s="124"/>
      <c r="UD19" s="124"/>
      <c r="UE19" s="124"/>
      <c r="UF19" s="124"/>
      <c r="UG19" s="124"/>
      <c r="UH19" s="124"/>
      <c r="UI19" s="124"/>
      <c r="UJ19" s="124"/>
      <c r="UK19" s="124"/>
      <c r="UL19" s="124"/>
      <c r="UM19" s="124"/>
      <c r="UN19" s="124"/>
      <c r="UO19" s="124"/>
      <c r="UP19" s="124"/>
      <c r="UQ19" s="124"/>
      <c r="UR19" s="124"/>
      <c r="US19" s="124"/>
      <c r="UT19" s="124"/>
      <c r="UU19" s="124"/>
      <c r="UV19" s="124"/>
      <c r="UW19" s="124"/>
      <c r="UX19" s="124"/>
      <c r="UY19" s="124"/>
      <c r="UZ19" s="124"/>
      <c r="VA19" s="124"/>
      <c r="VB19" s="124"/>
      <c r="VC19" s="124"/>
      <c r="VD19" s="124"/>
      <c r="VE19" s="124"/>
      <c r="VF19" s="124"/>
      <c r="VG19" s="124"/>
      <c r="VH19" s="124"/>
      <c r="VI19" s="124"/>
      <c r="VJ19" s="124"/>
      <c r="VK19" s="124"/>
      <c r="VL19" s="124"/>
      <c r="VM19" s="124"/>
      <c r="VN19" s="124"/>
      <c r="VO19" s="124"/>
      <c r="VP19" s="124"/>
      <c r="VQ19" s="124"/>
      <c r="VR19" s="124"/>
      <c r="VS19" s="124"/>
      <c r="VT19" s="124"/>
      <c r="VU19" s="124"/>
      <c r="VV19" s="124"/>
      <c r="VW19" s="124"/>
      <c r="VX19" s="124"/>
      <c r="VY19" s="124"/>
      <c r="VZ19" s="124"/>
      <c r="WA19" s="124"/>
      <c r="WB19" s="124"/>
      <c r="WC19" s="124"/>
      <c r="WD19" s="124"/>
      <c r="WE19" s="124"/>
      <c r="WF19" s="124"/>
      <c r="WG19" s="124"/>
      <c r="WH19" s="124"/>
      <c r="WI19" s="124"/>
      <c r="WJ19" s="124"/>
      <c r="WK19" s="124"/>
      <c r="WL19" s="124"/>
      <c r="WM19" s="124"/>
      <c r="WN19" s="124"/>
      <c r="WO19" s="124"/>
      <c r="WP19" s="124"/>
      <c r="WQ19" s="124"/>
      <c r="WR19" s="124"/>
      <c r="WS19" s="124"/>
      <c r="WT19" s="124"/>
      <c r="WU19" s="124"/>
      <c r="WV19" s="124"/>
      <c r="WW19" s="124"/>
      <c r="WX19" s="124"/>
      <c r="WY19" s="124"/>
      <c r="WZ19" s="124"/>
      <c r="XA19" s="124"/>
      <c r="XB19" s="124"/>
      <c r="XC19" s="124"/>
      <c r="XD19" s="124"/>
      <c r="XE19" s="124"/>
      <c r="XF19" s="124"/>
      <c r="XG19" s="124"/>
      <c r="XH19" s="124"/>
      <c r="XI19" s="124"/>
      <c r="XJ19" s="124"/>
      <c r="XK19" s="124"/>
      <c r="XL19" s="124"/>
      <c r="XM19" s="124"/>
      <c r="XN19" s="124"/>
      <c r="XO19" s="124"/>
      <c r="XP19" s="124"/>
      <c r="XQ19" s="124"/>
      <c r="XR19" s="124"/>
      <c r="XS19" s="124"/>
      <c r="XT19" s="124"/>
      <c r="XU19" s="124"/>
      <c r="XV19" s="124"/>
      <c r="XW19" s="124"/>
      <c r="XX19" s="124"/>
      <c r="XY19" s="124"/>
      <c r="XZ19" s="124"/>
      <c r="YA19" s="124"/>
      <c r="YB19" s="124"/>
      <c r="YC19" s="124"/>
      <c r="YD19" s="124"/>
      <c r="YE19" s="124"/>
      <c r="YF19" s="124"/>
      <c r="YG19" s="124"/>
      <c r="YH19" s="124"/>
      <c r="YI19" s="124"/>
      <c r="YJ19" s="124"/>
      <c r="YK19" s="124"/>
      <c r="YL19" s="124"/>
      <c r="YM19" s="124"/>
      <c r="YN19" s="124"/>
      <c r="YO19" s="124"/>
      <c r="YP19" s="124"/>
      <c r="YQ19" s="124"/>
      <c r="YR19" s="124"/>
      <c r="YS19" s="124"/>
      <c r="YT19" s="124"/>
      <c r="YU19" s="124"/>
      <c r="YV19" s="124"/>
      <c r="YW19" s="124"/>
      <c r="YX19" s="124"/>
      <c r="YY19" s="124"/>
      <c r="YZ19" s="124"/>
      <c r="ZA19" s="124"/>
      <c r="ZB19" s="124"/>
      <c r="ZC19" s="124"/>
      <c r="ZD19" s="124"/>
      <c r="ZE19" s="124"/>
      <c r="ZF19" s="124"/>
      <c r="ZG19" s="124"/>
      <c r="ZH19" s="124"/>
      <c r="ZI19" s="124"/>
      <c r="ZJ19" s="124"/>
      <c r="ZK19" s="124"/>
      <c r="ZL19" s="124"/>
      <c r="ZM19" s="124"/>
      <c r="ZN19" s="124"/>
      <c r="ZO19" s="124"/>
      <c r="ZP19" s="124"/>
      <c r="ZQ19" s="124"/>
      <c r="ZR19" s="124"/>
      <c r="ZS19" s="124"/>
      <c r="ZT19" s="124"/>
      <c r="ZU19" s="124"/>
      <c r="ZV19" s="124"/>
      <c r="ZW19" s="124"/>
      <c r="ZX19" s="124"/>
      <c r="ZY19" s="124"/>
      <c r="ZZ19" s="124"/>
      <c r="AAA19" s="124"/>
      <c r="AAB19" s="124"/>
      <c r="AAC19" s="124"/>
      <c r="AAD19" s="124"/>
      <c r="AAE19" s="124"/>
      <c r="AAF19" s="124"/>
      <c r="AAG19" s="124"/>
      <c r="AAH19" s="124"/>
      <c r="AAI19" s="124"/>
      <c r="AAJ19" s="124"/>
      <c r="AAK19" s="124"/>
      <c r="AAL19" s="124"/>
      <c r="AAM19" s="124"/>
      <c r="AAN19" s="124"/>
      <c r="AAO19" s="124"/>
      <c r="AAP19" s="124"/>
      <c r="AAQ19" s="124"/>
      <c r="AAR19" s="124"/>
      <c r="AAS19" s="124"/>
      <c r="AAT19" s="124"/>
      <c r="AAU19" s="124"/>
      <c r="AAV19" s="124"/>
      <c r="AAW19" s="124"/>
      <c r="AAX19" s="124"/>
      <c r="AAY19" s="124"/>
      <c r="AAZ19" s="124"/>
      <c r="ABA19" s="124"/>
      <c r="ABB19" s="124"/>
      <c r="ABC19" s="124"/>
      <c r="ABD19" s="124"/>
      <c r="ABE19" s="124"/>
      <c r="ABF19" s="124"/>
      <c r="ABG19" s="124"/>
      <c r="ABH19" s="124"/>
      <c r="ABI19" s="124"/>
      <c r="ABJ19" s="124"/>
      <c r="ABK19" s="124"/>
      <c r="ABL19" s="124"/>
      <c r="ABM19" s="124"/>
      <c r="ABN19" s="124"/>
      <c r="ABO19" s="124"/>
      <c r="ABP19" s="124"/>
      <c r="ABQ19" s="124"/>
      <c r="ABR19" s="124"/>
      <c r="ABS19" s="124"/>
      <c r="ABT19" s="124"/>
      <c r="ABU19" s="124"/>
      <c r="ABV19" s="124"/>
      <c r="ABW19" s="124"/>
      <c r="ABX19" s="124"/>
      <c r="ABY19" s="124"/>
      <c r="ABZ19" s="124"/>
      <c r="ACA19" s="124"/>
      <c r="ACB19" s="124"/>
      <c r="ACC19" s="124"/>
      <c r="ACD19" s="124"/>
      <c r="ACE19" s="124"/>
      <c r="ACF19" s="124"/>
      <c r="ACG19" s="124"/>
      <c r="ACH19" s="124"/>
      <c r="ACI19" s="124"/>
      <c r="ACJ19" s="124"/>
      <c r="ACK19" s="124"/>
      <c r="ACL19" s="124"/>
      <c r="ACM19" s="124"/>
      <c r="ACN19" s="124"/>
      <c r="ACO19" s="124"/>
      <c r="ACP19" s="124"/>
      <c r="ACQ19" s="124"/>
      <c r="ACR19" s="124"/>
      <c r="ACS19" s="124"/>
      <c r="ACT19" s="124"/>
      <c r="ACU19" s="124"/>
      <c r="ACV19" s="124"/>
      <c r="ACW19" s="124"/>
      <c r="ACX19" s="124"/>
      <c r="ACY19" s="124"/>
      <c r="ACZ19" s="124"/>
      <c r="ADA19" s="124"/>
      <c r="ADB19" s="124"/>
      <c r="ADC19" s="124"/>
      <c r="ADD19" s="124"/>
      <c r="ADE19" s="124"/>
      <c r="ADF19" s="124"/>
      <c r="ADG19" s="124"/>
      <c r="ADH19" s="124"/>
      <c r="ADI19" s="124"/>
      <c r="ADJ19" s="124"/>
      <c r="ADK19" s="124"/>
      <c r="ADL19" s="124"/>
      <c r="ADM19" s="124"/>
      <c r="ADN19" s="124"/>
      <c r="ADO19" s="124"/>
      <c r="ADP19" s="124"/>
      <c r="ADQ19" s="124"/>
      <c r="ADR19" s="124"/>
      <c r="ADS19" s="124"/>
      <c r="ADT19" s="124"/>
      <c r="ADU19" s="124"/>
      <c r="ADV19" s="124"/>
      <c r="ADW19" s="124"/>
      <c r="ADX19" s="124"/>
      <c r="ADY19" s="124"/>
      <c r="ADZ19" s="124"/>
      <c r="AEA19" s="124"/>
      <c r="AEB19" s="124"/>
      <c r="AEC19" s="124"/>
      <c r="AED19" s="124"/>
      <c r="AEE19" s="124"/>
      <c r="AEF19" s="124"/>
      <c r="AEG19" s="124"/>
      <c r="AEH19" s="124"/>
      <c r="AEI19" s="124"/>
      <c r="AEJ19" s="124"/>
      <c r="AEK19" s="124"/>
      <c r="AEL19" s="124"/>
      <c r="AEM19" s="124"/>
      <c r="AEN19" s="125"/>
    </row>
    <row r="20" spans="1:820" ht="89.45" customHeight="1" thickTop="1" x14ac:dyDescent="0.2">
      <c r="B20" s="25">
        <v>102913</v>
      </c>
      <c r="C20" s="22" t="s">
        <v>377</v>
      </c>
      <c r="D20" s="25" t="s">
        <v>210</v>
      </c>
      <c r="E20" s="22" t="s">
        <v>267</v>
      </c>
      <c r="F20" s="22" t="s">
        <v>278</v>
      </c>
      <c r="G20" s="23">
        <v>0</v>
      </c>
      <c r="H20" s="190"/>
      <c r="I20" s="26">
        <v>4</v>
      </c>
      <c r="J20" s="26"/>
      <c r="K20" s="185">
        <f>SUM(InputForm[[#This Row],[Special provision fund additional planned places]:[Other investment additional planend places]])</f>
        <v>4</v>
      </c>
      <c r="L20" s="108"/>
      <c r="M20" s="23"/>
      <c r="N20" s="187" t="e">
        <f>SUM(#REF!,L20:M20)</f>
        <v>#REF!</v>
      </c>
      <c r="O20" s="24" t="s">
        <v>384</v>
      </c>
      <c r="P20" s="24" t="s">
        <v>392</v>
      </c>
    </row>
    <row r="21" spans="1:820" ht="89.45" customHeight="1" x14ac:dyDescent="0.2">
      <c r="B21" s="25">
        <v>138825</v>
      </c>
      <c r="C21" s="22" t="s">
        <v>378</v>
      </c>
      <c r="D21" s="25" t="s">
        <v>210</v>
      </c>
      <c r="E21" s="22" t="s">
        <v>267</v>
      </c>
      <c r="F21" s="22" t="s">
        <v>279</v>
      </c>
      <c r="G21" s="23">
        <v>1000000</v>
      </c>
      <c r="H21" s="23"/>
      <c r="I21" s="26">
        <v>14</v>
      </c>
      <c r="J21" s="26"/>
      <c r="K21" s="185">
        <f>SUM(InputForm[[#This Row],[Special provision fund additional planned places]:[Other investment additional planend places]])</f>
        <v>14</v>
      </c>
      <c r="L21" s="108"/>
      <c r="M21" s="23"/>
      <c r="N21" s="187">
        <f>SUM(G21:H21,L21:M21)</f>
        <v>1000000</v>
      </c>
      <c r="O21" s="24" t="s">
        <v>384</v>
      </c>
      <c r="P21" s="24" t="s">
        <v>393</v>
      </c>
    </row>
    <row r="22" spans="1:820" ht="89.45" customHeight="1" x14ac:dyDescent="0.2">
      <c r="B22" s="25">
        <v>138651</v>
      </c>
      <c r="C22" s="22" t="s">
        <v>379</v>
      </c>
      <c r="D22" s="25" t="s">
        <v>210</v>
      </c>
      <c r="E22" s="22" t="s">
        <v>267</v>
      </c>
      <c r="F22" s="22" t="s">
        <v>279</v>
      </c>
      <c r="G22" s="23">
        <v>0</v>
      </c>
      <c r="H22" s="23"/>
      <c r="I22" s="26">
        <v>4</v>
      </c>
      <c r="J22" s="26"/>
      <c r="K22" s="185">
        <f>SUM(InputForm[[#This Row],[Special provision fund additional planned places]:[Other investment additional planend places]])</f>
        <v>4</v>
      </c>
      <c r="L22" s="108"/>
      <c r="M22" s="23"/>
      <c r="N22" s="187">
        <f>SUM(G22:H22,L22:M22)</f>
        <v>0</v>
      </c>
      <c r="O22" s="24" t="s">
        <v>385</v>
      </c>
      <c r="P22" s="24" t="s">
        <v>394</v>
      </c>
    </row>
    <row r="23" spans="1:820" ht="89.45" customHeight="1" x14ac:dyDescent="0.2">
      <c r="B23" s="25">
        <v>102928</v>
      </c>
      <c r="C23" s="22" t="s">
        <v>380</v>
      </c>
      <c r="D23" s="25" t="s">
        <v>210</v>
      </c>
      <c r="E23" s="22" t="s">
        <v>267</v>
      </c>
      <c r="F23" s="22" t="s">
        <v>279</v>
      </c>
      <c r="G23" s="190">
        <v>0</v>
      </c>
      <c r="H23" s="190"/>
      <c r="I23" s="191">
        <v>2</v>
      </c>
      <c r="J23" s="26"/>
      <c r="K23" s="185">
        <f>SUM(InputForm[[#This Row],[Special provision fund additional planned places]:[Other investment additional planend places]])</f>
        <v>2</v>
      </c>
      <c r="L23" s="108"/>
      <c r="M23" s="23"/>
      <c r="N23" s="187">
        <f>SUM(G23:G23,L23:M23)</f>
        <v>0</v>
      </c>
      <c r="O23" s="24" t="s">
        <v>386</v>
      </c>
      <c r="P23" s="24" t="s">
        <v>395</v>
      </c>
    </row>
    <row r="24" spans="1:820" ht="89.45" customHeight="1" x14ac:dyDescent="0.2">
      <c r="B24" s="25"/>
      <c r="C24" s="22"/>
      <c r="D24" s="25"/>
      <c r="E24" s="22"/>
      <c r="F24" s="22"/>
      <c r="G24" s="190"/>
      <c r="H24" s="190"/>
      <c r="I24" s="191"/>
      <c r="J24" s="191"/>
      <c r="K24" s="192">
        <f>SUM(InputForm[[#This Row],[Special provision fund additional planned places]:[Other investment additional planend places]])</f>
        <v>0</v>
      </c>
      <c r="L24" s="193"/>
      <c r="M24" s="190"/>
      <c r="N24" s="194">
        <f>SUM(G24:H24,L24:M24)</f>
        <v>0</v>
      </c>
      <c r="O24" s="24"/>
      <c r="P24" s="24"/>
    </row>
    <row r="25" spans="1:820" ht="89.45" customHeight="1" x14ac:dyDescent="0.2">
      <c r="B25" s="25"/>
      <c r="C25" s="22"/>
      <c r="D25" s="25"/>
      <c r="E25" s="22"/>
      <c r="F25" s="22"/>
      <c r="G25" s="23"/>
      <c r="H25" s="23"/>
      <c r="I25" s="26"/>
      <c r="J25" s="26"/>
      <c r="K25" s="185">
        <f>SUM(InputForm[[#This Row],[Special provision fund additional planned places]:[Other investment additional planend places]])</f>
        <v>0</v>
      </c>
      <c r="L25" s="108"/>
      <c r="M25" s="23"/>
      <c r="N25" s="187">
        <f>SUM(G25:H25,L25:M25)</f>
        <v>0</v>
      </c>
      <c r="O25" s="24"/>
      <c r="P25" s="24"/>
    </row>
    <row r="26" spans="1:820" ht="89.45" customHeight="1" x14ac:dyDescent="0.25">
      <c r="C26" s="33"/>
      <c r="D26" s="14"/>
      <c r="E26" s="14"/>
      <c r="F26" s="14"/>
      <c r="G26" s="17"/>
      <c r="H26" s="17"/>
      <c r="I26" s="17"/>
      <c r="J26" s="17"/>
      <c r="K26" s="17"/>
      <c r="L26" s="17"/>
      <c r="M26" s="17"/>
      <c r="N26" s="17"/>
      <c r="O26" s="16"/>
      <c r="P26" s="16"/>
    </row>
    <row r="27" spans="1:820" ht="89.45" customHeight="1" thickBot="1" x14ac:dyDescent="0.3">
      <c r="B27" s="16"/>
      <c r="C27" s="162"/>
      <c r="D27" s="14"/>
      <c r="E27" s="14"/>
      <c r="F27" s="14"/>
      <c r="G27" s="17"/>
      <c r="H27" s="17"/>
      <c r="I27" s="17"/>
      <c r="J27" s="17"/>
      <c r="K27" s="163"/>
      <c r="L27" s="17"/>
      <c r="M27" s="17"/>
      <c r="N27" s="17"/>
      <c r="O27" s="16"/>
      <c r="P27" s="16"/>
    </row>
    <row r="28" spans="1:820" ht="89.45" customHeight="1" thickTop="1" thickBot="1" x14ac:dyDescent="0.3">
      <c r="B28" s="220" t="s">
        <v>294</v>
      </c>
      <c r="C28" s="221"/>
      <c r="D28" s="221"/>
      <c r="E28" s="221"/>
      <c r="F28" s="221"/>
      <c r="G28" s="221"/>
      <c r="H28" s="221"/>
      <c r="I28" s="221"/>
      <c r="J28" s="221"/>
      <c r="K28" s="221"/>
      <c r="L28" s="221"/>
      <c r="M28" s="221"/>
      <c r="N28" s="171"/>
      <c r="O28" s="171"/>
      <c r="P28" s="171"/>
    </row>
    <row r="29" spans="1:820" ht="89.45" customHeight="1" thickTop="1" thickBot="1" x14ac:dyDescent="0.35">
      <c r="B29" s="225" t="s">
        <v>211</v>
      </c>
      <c r="C29" s="227"/>
      <c r="D29" s="225" t="s">
        <v>220</v>
      </c>
      <c r="E29" s="227"/>
      <c r="F29" s="225" t="s">
        <v>226</v>
      </c>
      <c r="G29" s="226"/>
      <c r="H29" s="226"/>
      <c r="I29" s="226"/>
      <c r="J29" s="226"/>
      <c r="K29" s="226"/>
      <c r="L29" s="226"/>
      <c r="M29" s="227"/>
      <c r="N29" s="122"/>
      <c r="O29" s="224" t="s">
        <v>215</v>
      </c>
      <c r="P29" s="224"/>
    </row>
    <row r="30" spans="1:820" ht="89.45" customHeight="1" thickTop="1" x14ac:dyDescent="0.25">
      <c r="B30" s="278" t="s">
        <v>369</v>
      </c>
      <c r="C30" s="278"/>
      <c r="D30" s="278" t="s">
        <v>370</v>
      </c>
      <c r="E30" s="278"/>
      <c r="F30" s="270" t="s">
        <v>372</v>
      </c>
      <c r="G30" s="271"/>
      <c r="H30" s="271"/>
      <c r="I30" s="271"/>
      <c r="J30" s="271"/>
      <c r="K30" s="271"/>
      <c r="L30" s="271"/>
      <c r="M30" s="272"/>
      <c r="N30" s="210" t="s">
        <v>396</v>
      </c>
      <c r="O30" s="211"/>
      <c r="P30" s="212"/>
    </row>
    <row r="31" spans="1:820" ht="89.45" customHeight="1" x14ac:dyDescent="0.25">
      <c r="B31" s="273" t="s">
        <v>381</v>
      </c>
      <c r="C31" s="273"/>
      <c r="D31" s="273" t="s">
        <v>371</v>
      </c>
      <c r="E31" s="273"/>
      <c r="F31" s="273" t="s">
        <v>372</v>
      </c>
      <c r="G31" s="274"/>
      <c r="H31" s="274"/>
      <c r="I31" s="274"/>
      <c r="J31" s="274"/>
      <c r="K31" s="274"/>
      <c r="L31" s="274"/>
      <c r="M31" s="277"/>
      <c r="N31" s="210" t="s">
        <v>399</v>
      </c>
      <c r="O31" s="211"/>
      <c r="P31" s="212"/>
    </row>
    <row r="32" spans="1:820" ht="89.45" customHeight="1" x14ac:dyDescent="0.25">
      <c r="B32" s="273"/>
      <c r="C32" s="273"/>
      <c r="D32" s="273"/>
      <c r="E32" s="273"/>
      <c r="F32" s="273"/>
      <c r="G32" s="274"/>
      <c r="H32" s="274"/>
      <c r="I32" s="274"/>
      <c r="J32" s="274"/>
      <c r="K32" s="274"/>
      <c r="L32" s="274"/>
      <c r="M32" s="277"/>
      <c r="N32" s="210"/>
      <c r="O32" s="211"/>
      <c r="P32" s="212"/>
    </row>
    <row r="33" spans="2:16" ht="89.45" customHeight="1" x14ac:dyDescent="0.25">
      <c r="B33" s="273"/>
      <c r="C33" s="273"/>
      <c r="D33" s="273"/>
      <c r="E33" s="273"/>
      <c r="F33" s="273"/>
      <c r="G33" s="274"/>
      <c r="H33" s="274"/>
      <c r="I33" s="274"/>
      <c r="J33" s="274"/>
      <c r="K33" s="274"/>
      <c r="L33" s="274"/>
      <c r="M33" s="277"/>
      <c r="N33" s="210"/>
      <c r="O33" s="211"/>
      <c r="P33" s="212"/>
    </row>
    <row r="34" spans="2:16" ht="89.45" customHeight="1" x14ac:dyDescent="0.25">
      <c r="B34" s="273"/>
      <c r="C34" s="273"/>
      <c r="D34" s="273"/>
      <c r="E34" s="273"/>
      <c r="F34" s="273"/>
      <c r="G34" s="274"/>
      <c r="H34" s="274"/>
      <c r="I34" s="274"/>
      <c r="J34" s="274"/>
      <c r="K34" s="274"/>
      <c r="L34" s="274"/>
      <c r="M34" s="277"/>
      <c r="N34" s="210"/>
      <c r="O34" s="211"/>
      <c r="P34" s="212"/>
    </row>
    <row r="35" spans="2:16" ht="89.45" customHeight="1" x14ac:dyDescent="0.25">
      <c r="B35" s="273"/>
      <c r="C35" s="274"/>
      <c r="D35" s="273"/>
      <c r="E35" s="274"/>
      <c r="F35" s="273"/>
      <c r="G35" s="274"/>
      <c r="H35" s="274"/>
      <c r="I35" s="274"/>
      <c r="J35" s="274"/>
      <c r="K35" s="274"/>
      <c r="L35" s="274"/>
      <c r="M35" s="277"/>
      <c r="N35" s="210"/>
      <c r="O35" s="211"/>
      <c r="P35" s="212"/>
    </row>
    <row r="36" spans="2:16" ht="89.45" customHeight="1" x14ac:dyDescent="0.2">
      <c r="B36" s="273"/>
      <c r="C36" s="273"/>
      <c r="D36" s="273"/>
      <c r="E36" s="273"/>
      <c r="F36" s="273"/>
      <c r="G36" s="273"/>
      <c r="H36" s="273"/>
      <c r="I36" s="273"/>
      <c r="J36" s="273"/>
      <c r="K36" s="273"/>
      <c r="L36" s="273"/>
      <c r="M36" s="273"/>
      <c r="N36" s="210"/>
      <c r="O36" s="213"/>
      <c r="P36" s="214"/>
    </row>
    <row r="37" spans="2:16" ht="89.45" customHeight="1" x14ac:dyDescent="0.25">
      <c r="C37" s="33"/>
    </row>
    <row r="38" spans="2:16" ht="89.45" customHeight="1" x14ac:dyDescent="0.2"/>
    <row r="39" spans="2:16" ht="89.45" customHeight="1" x14ac:dyDescent="0.2"/>
    <row r="40" spans="2:16" ht="89.45" customHeight="1" x14ac:dyDescent="0.2"/>
    <row r="41" spans="2:16" ht="89.45" customHeight="1" x14ac:dyDescent="0.2"/>
    <row r="42" spans="2:16" ht="89.45" customHeight="1" x14ac:dyDescent="0.2"/>
    <row r="43" spans="2:16" ht="89.45" customHeight="1" x14ac:dyDescent="0.2"/>
    <row r="44" spans="2:16" ht="89.45" customHeight="1" x14ac:dyDescent="0.2"/>
    <row r="45" spans="2:16" ht="89.45" customHeight="1" x14ac:dyDescent="0.2"/>
    <row r="46" spans="2:16" ht="85.35" customHeight="1" x14ac:dyDescent="0.2"/>
    <row r="47" spans="2:16" ht="85.35" customHeight="1" x14ac:dyDescent="0.2"/>
    <row r="48" spans="2:16" ht="85.35" customHeight="1" x14ac:dyDescent="0.2"/>
    <row r="49" ht="85.35" customHeight="1" x14ac:dyDescent="0.2"/>
    <row r="50" ht="85.35" customHeight="1" x14ac:dyDescent="0.2"/>
    <row r="51" ht="85.35" customHeight="1" x14ac:dyDescent="0.2"/>
    <row r="52" ht="85.35" customHeight="1" x14ac:dyDescent="0.2"/>
    <row r="53" ht="85.35" customHeight="1" x14ac:dyDescent="0.2"/>
    <row r="54" ht="85.35" customHeight="1" x14ac:dyDescent="0.2"/>
    <row r="55" ht="85.35" customHeight="1" x14ac:dyDescent="0.2"/>
    <row r="56" ht="85.35" customHeight="1" x14ac:dyDescent="0.2"/>
    <row r="57" ht="85.35" customHeight="1" x14ac:dyDescent="0.2"/>
    <row r="58" ht="85.35" customHeight="1" x14ac:dyDescent="0.2"/>
    <row r="59" ht="85.35" customHeight="1" x14ac:dyDescent="0.2"/>
    <row r="60" ht="85.35" customHeight="1" x14ac:dyDescent="0.2"/>
    <row r="61" ht="85.35" customHeight="1" x14ac:dyDescent="0.2"/>
    <row r="62" ht="85.35" customHeight="1" x14ac:dyDescent="0.2"/>
    <row r="63" ht="85.35" customHeight="1" x14ac:dyDescent="0.2"/>
    <row r="64" ht="85.35" customHeight="1" x14ac:dyDescent="0.2"/>
    <row r="65" ht="85.35" customHeight="1" x14ac:dyDescent="0.2"/>
    <row r="66" ht="85.35" customHeight="1" x14ac:dyDescent="0.2"/>
    <row r="67" ht="85.35" customHeight="1" x14ac:dyDescent="0.2"/>
    <row r="68" ht="85.35" customHeight="1" x14ac:dyDescent="0.2"/>
    <row r="69" ht="85.35" customHeight="1" x14ac:dyDescent="0.2"/>
    <row r="70" ht="85.35" customHeight="1" x14ac:dyDescent="0.2"/>
    <row r="71" ht="85.35" customHeight="1" x14ac:dyDescent="0.2"/>
    <row r="72" ht="85.35" customHeight="1" x14ac:dyDescent="0.2"/>
    <row r="73" ht="85.35" customHeight="1" x14ac:dyDescent="0.2"/>
    <row r="74" ht="85.35" customHeight="1" x14ac:dyDescent="0.2"/>
    <row r="75" ht="85.35" customHeight="1" x14ac:dyDescent="0.2"/>
    <row r="76" ht="85.35" customHeight="1" x14ac:dyDescent="0.2"/>
    <row r="77" ht="85.35" customHeight="1" x14ac:dyDescent="0.2"/>
    <row r="78" ht="85.35" customHeight="1" x14ac:dyDescent="0.2"/>
    <row r="79" ht="85.35" customHeight="1" x14ac:dyDescent="0.2"/>
    <row r="80" ht="85.35" customHeight="1" x14ac:dyDescent="0.2"/>
    <row r="81" ht="85.35" customHeight="1" x14ac:dyDescent="0.2"/>
    <row r="82" ht="85.35" customHeight="1" x14ac:dyDescent="0.2"/>
    <row r="83" ht="85.35" customHeight="1" x14ac:dyDescent="0.2"/>
    <row r="84" ht="85.35" customHeight="1" x14ac:dyDescent="0.2"/>
    <row r="85" ht="85.35" customHeight="1" x14ac:dyDescent="0.2"/>
    <row r="86" ht="85.35" customHeight="1" x14ac:dyDescent="0.2"/>
    <row r="87" ht="85.35" customHeight="1" x14ac:dyDescent="0.2"/>
    <row r="88" ht="85.35" customHeight="1" x14ac:dyDescent="0.2"/>
    <row r="89" ht="85.35" customHeight="1" x14ac:dyDescent="0.2"/>
    <row r="90" ht="85.35" customHeight="1" x14ac:dyDescent="0.2"/>
    <row r="91" ht="85.35" customHeight="1" x14ac:dyDescent="0.2"/>
    <row r="92" ht="85.35" customHeight="1" x14ac:dyDescent="0.2"/>
    <row r="93" ht="85.35" customHeight="1" x14ac:dyDescent="0.2"/>
    <row r="94" ht="85.35" customHeight="1" x14ac:dyDescent="0.2"/>
    <row r="95" ht="85.35" customHeight="1" x14ac:dyDescent="0.2"/>
    <row r="96" ht="85.35" customHeight="1" x14ac:dyDescent="0.2"/>
    <row r="97" ht="85.35" customHeight="1" x14ac:dyDescent="0.2"/>
    <row r="98" ht="85.35" customHeight="1" x14ac:dyDescent="0.2"/>
    <row r="99" ht="85.35" customHeight="1" x14ac:dyDescent="0.2"/>
    <row r="100" ht="85.35" customHeight="1" x14ac:dyDescent="0.2"/>
    <row r="101" ht="85.35" customHeight="1" x14ac:dyDescent="0.2"/>
    <row r="102" ht="85.35" customHeight="1" x14ac:dyDescent="0.2"/>
    <row r="103" ht="85.35" customHeight="1" x14ac:dyDescent="0.2"/>
    <row r="104" ht="85.35" customHeight="1" x14ac:dyDescent="0.2"/>
    <row r="105" ht="85.35" customHeight="1" x14ac:dyDescent="0.2"/>
    <row r="106" ht="85.35" customHeight="1" x14ac:dyDescent="0.2"/>
    <row r="107" ht="85.35" customHeight="1" x14ac:dyDescent="0.2"/>
    <row r="108" ht="85.35" customHeight="1" x14ac:dyDescent="0.2"/>
    <row r="109" ht="85.35" customHeight="1" x14ac:dyDescent="0.2"/>
    <row r="110" ht="85.35" customHeight="1" x14ac:dyDescent="0.2"/>
    <row r="111" ht="85.35" customHeight="1" x14ac:dyDescent="0.2"/>
    <row r="112" ht="85.35" customHeight="1" x14ac:dyDescent="0.2"/>
    <row r="113" ht="85.35" customHeight="1" x14ac:dyDescent="0.2"/>
  </sheetData>
  <sheetProtection algorithmName="SHA-512" hashValue="BwHT0JgSq/V6YQIU1sj4z/7lcJvxVbio5hEmdPR/OoZ8l+ccfX3HD6P9ronGdX5D6jrJrdotJo11oGTNuM0O4Q==" saltValue="TFPdDfvCL8y7oqwjTDctpg==" spinCount="100000" sheet="1" objects="1" scenarios="1" formatCells="0" formatColumns="0" formatRows="0" insertRows="0" deleteRows="0" sort="0" autoFilter="0"/>
  <dataConsolidate/>
  <mergeCells count="58">
    <mergeCell ref="B1:F1"/>
    <mergeCell ref="F33:M33"/>
    <mergeCell ref="F34:M34"/>
    <mergeCell ref="F35:M35"/>
    <mergeCell ref="F32:M32"/>
    <mergeCell ref="B30:C30"/>
    <mergeCell ref="D30:E30"/>
    <mergeCell ref="B31:C31"/>
    <mergeCell ref="D31:E31"/>
    <mergeCell ref="F31:M31"/>
    <mergeCell ref="B32:C32"/>
    <mergeCell ref="D32:E32"/>
    <mergeCell ref="B33:C33"/>
    <mergeCell ref="D33:E33"/>
    <mergeCell ref="B34:C34"/>
    <mergeCell ref="D34:E34"/>
    <mergeCell ref="F30:M30"/>
    <mergeCell ref="B36:C36"/>
    <mergeCell ref="D36:E36"/>
    <mergeCell ref="F36:M36"/>
    <mergeCell ref="B35:C35"/>
    <mergeCell ref="D35:E35"/>
    <mergeCell ref="O7:P7"/>
    <mergeCell ref="L6:M6"/>
    <mergeCell ref="O12:P12"/>
    <mergeCell ref="L12:M12"/>
    <mergeCell ref="G12:H12"/>
    <mergeCell ref="I12:K12"/>
    <mergeCell ref="O6:P6"/>
    <mergeCell ref="O2:P2"/>
    <mergeCell ref="J4:K4"/>
    <mergeCell ref="L4:M4"/>
    <mergeCell ref="B2:L2"/>
    <mergeCell ref="B4:D4"/>
    <mergeCell ref="E4:H4"/>
    <mergeCell ref="B7:D7"/>
    <mergeCell ref="L7:M7"/>
    <mergeCell ref="E6:F6"/>
    <mergeCell ref="E7:F7"/>
    <mergeCell ref="H6:K6"/>
    <mergeCell ref="H7:K7"/>
    <mergeCell ref="B6:D6"/>
    <mergeCell ref="N33:P33"/>
    <mergeCell ref="N34:P34"/>
    <mergeCell ref="N35:P35"/>
    <mergeCell ref="N36:P36"/>
    <mergeCell ref="B9:I9"/>
    <mergeCell ref="J9:M9"/>
    <mergeCell ref="B28:M28"/>
    <mergeCell ref="B11:M11"/>
    <mergeCell ref="O29:P29"/>
    <mergeCell ref="F29:M29"/>
    <mergeCell ref="B12:F12"/>
    <mergeCell ref="B29:C29"/>
    <mergeCell ref="D29:E29"/>
    <mergeCell ref="N30:P30"/>
    <mergeCell ref="N31:P31"/>
    <mergeCell ref="N32:P32"/>
  </mergeCells>
  <conditionalFormatting sqref="L6:M6">
    <cfRule type="cellIs" dxfId="23" priority="8" operator="greaterThan">
      <formula>$E$6</formula>
    </cfRule>
  </conditionalFormatting>
  <conditionalFormatting sqref="L7:M7">
    <cfRule type="cellIs" dxfId="22" priority="7" operator="greaterThan">
      <formula>$E$7</formula>
    </cfRule>
  </conditionalFormatting>
  <conditionalFormatting sqref="O6:O7">
    <cfRule type="cellIs" dxfId="21" priority="3" operator="equal">
      <formula>"Error: Exceeded funding: Other investment columns J and M should not exceed total amount in cell F7"</formula>
    </cfRule>
  </conditionalFormatting>
  <conditionalFormatting sqref="N4:N8 A8:M8">
    <cfRule type="cellIs" dxfId="20" priority="2" operator="equal">
      <formula>"Error: Exceeded funding. Special provision fund expenditure should not exceed allocation. Check amounts entered into columns H and J"</formula>
    </cfRule>
  </conditionalFormatting>
  <conditionalFormatting sqref="B9">
    <cfRule type="cellIs" dxfId="19" priority="1" operator="equal">
      <formula>"Error: Exceeded funding. Special provision fund expenditure should not exceed allocation. Check amounts entered into columns H and J"</formula>
    </cfRule>
  </conditionalFormatting>
  <dataValidations count="32">
    <dataValidation type="textLength" operator="lessThanOrEqual" allowBlank="1" showInputMessage="1" showErrorMessage="1" errorTitle="Character limit exceeded" error="Please do not enter over 200 characters in this box." promptTitle="200 character limit" sqref="D30:D36 B30:B36 O14:O25">
      <formula1>200</formula1>
    </dataValidation>
    <dataValidation type="date" allowBlank="1" showInputMessage="1" showErrorMessage="1" sqref="Q6">
      <formula1>42767</formula1>
      <formula2>45689</formula2>
    </dataValidation>
    <dataValidation type="whole" allowBlank="1" showInputMessage="1" showErrorMessage="1" sqref="E7:F7">
      <formula1>0</formula1>
      <formula2>5000000</formula2>
    </dataValidation>
    <dataValidation type="date" allowBlank="1" showInputMessage="1" showErrorMessage="1" sqref="L4:N4">
      <formula1>42845</formula1>
      <formula2>45036</formula2>
    </dataValidation>
    <dataValidation type="whole" operator="lessThanOrEqual" allowBlank="1" showInputMessage="1" showErrorMessage="1" sqref="N7:N8 L7:M7 A8:M8">
      <formula1>XEX7</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formula1>E6</formula1>
    </dataValidation>
    <dataValidation type="list" allowBlank="1" showInputMessage="1" showErrorMessage="1" sqref="E5:F5">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M16:N25 H14:H18 G19 G23 H21:H22 H24:H25">
      <formula1>G14&lt;=$E$7</formula1>
    </dataValidation>
    <dataValidation operator="equal" allowBlank="1" errorTitle="Does not add up" promptTitle="Total additional places" prompt="This should equal 'Special provision fund additional places' (column I) plus 'Other additional places' (Column J). Places should not be counted twice." sqref="K14"/>
    <dataValidation type="whole" operator="equal" allowBlank="1" showInputMessage="1" showErrorMessage="1" errorTitle="Enter sum of total places" error="This should be the same as 'Special provision fund additional places' plus 'other additional places'." sqref="K15">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formula1>M15&lt;=$E$7</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L14:L25 G14:G18 G21:G22 G24:G25">
      <formula1>G14&lt;=$E$6</formula1>
    </dataValidation>
    <dataValidation type="list" allowBlank="1" showInputMessage="1" showErrorMessage="1" sqref="D3 D10 D5:D7">
      <formula1>$L$7:$L$16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25">
      <formula1>200</formula1>
    </dataValidation>
    <dataValidation type="textLength" operator="lessThanOrEqual" allowBlank="1" showInputMessage="1" showErrorMessage="1" errorTitle="Character limit exceeded" error="Please do not enter over 600 characters in this box. " sqref="P14 P18:P25">
      <formula1>600</formula1>
    </dataValidation>
    <dataValidation type="textLength" operator="lessThanOrEqual" allowBlank="1" showInputMessage="1" showErrorMessage="1" errorTitle="Character limit exceeded" error="Please do not enter over 600 characters in this box." sqref="P15 P17">
      <formula1>600</formula1>
    </dataValidation>
    <dataValidation type="textLength" operator="lessThanOrEqual" allowBlank="1" showInputMessage="1" showErrorMessage="1" errorTitle="Chracter limit exceeded" error="Please do not enter over 600 characters in this box." sqref="P16">
      <formula1>600</formula1>
    </dataValidation>
    <dataValidation type="textLength" operator="lessThanOrEqual" allowBlank="1" showInputMessage="1" showErrorMessage="1" errorTitle="Character limit exceeded" error="Please do not enter over 600 characters." sqref="F30:M31 F33:M33 F36:M36 N30:P34">
      <formula1>600</formula1>
    </dataValidation>
    <dataValidation type="textLength" operator="lessThanOrEqual" allowBlank="1" showInputMessage="1" showErrorMessage="1" errorTitle="Character limit exceeded" error="Please do not enter over 600 characters" sqref="F32:M32 F34:M34">
      <formula1>600</formula1>
    </dataValidation>
    <dataValidation type="textLength" operator="lessThanOrEqual" allowBlank="1" showInputMessage="1" showErrorMessage="1" errorTitle="Character limit exceeded" error="Please do not enter over 6oo characters." sqref="F35:M35">
      <formula1>600</formula1>
    </dataValidation>
    <dataValidation type="textLength" operator="lessThanOrEqual" allowBlank="1" showInputMessage="1" showErrorMessage="1" errorTitle="Character limit exceeded" error="Please do not enter over 600 characters," sqref="N35:P35">
      <formula1>600</formula1>
    </dataValidation>
    <dataValidation allowBlank="1" showInputMessage="1" showErrorMessage="1" errorTitle="Character limit exceeded" error="Please do not enter over 600 characters." sqref="N36:P36"/>
    <dataValidation type="whole" operator="equal" allowBlank="1" showInputMessage="1" showErrorMessage="1" sqref="K16:K25">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7:G1048576">
      <formula1>SUM(G:G)&lt;=#REF!</formula1>
    </dataValidation>
    <dataValidation type="custom" allowBlank="1" showInputMessage="1" showErrorMessage="1" sqref="I39:I1048552 I2:I7">
      <formula1>SUM(G:G,I:I)&lt;=G5</formula1>
    </dataValidation>
    <dataValidation type="custom" allowBlank="1" showInputMessage="1" showErrorMessage="1" sqref="I10">
      <formula1>SUM(G:G,I:I)&lt;=G12</formula1>
    </dataValidation>
    <dataValidation type="custom" allowBlank="1" showInputMessage="1" showErrorMessage="1" sqref="I37:I38">
      <formula1>SUM(G:G,I:I)&lt;=#REF!</formula1>
    </dataValidation>
    <dataValidation type="custom" allowBlank="1" showInputMessage="1" showErrorMessage="1" sqref="I1048553:I1048576">
      <formula1>SUM(G:G,I:I)&lt;=G3</formula1>
    </dataValidation>
    <dataValidation type="custom" allowBlank="1" showInputMessage="1" showErrorMessage="1" sqref="L12">
      <formula1>SUM(G:G,I:I)&lt;=G15</formula1>
    </dataValidation>
  </dataValidations>
  <pageMargins left="0.23622047244094488" right="0.23622047244094488" top="0.39370078740157483" bottom="0.23622047244094488" header="0.31496062992125984" footer="0.31496062992125984"/>
  <pageSetup paperSize="8" scale="48" fitToHeight="0" orientation="landscape" r:id="rId1"/>
  <ignoredErrors>
    <ignoredError sqref="K14:K18 N18 E6 L6:L7" unlockedFormula="1"/>
    <ignoredError sqref="N14 N17" formulaRange="1" unlockedFormula="1"/>
    <ignoredError sqref="N15:N16" formulaRange="1" unlockedFormula="1" listDataValidation="1"/>
  </ignoredErrors>
  <drawing r:id="rId2"/>
  <legacyDrawing r:id="rId3"/>
  <controls>
    <mc:AlternateContent xmlns:mc="http://schemas.openxmlformats.org/markup-compatibility/2006">
      <mc:Choice Requires="x14">
        <control shapeId="2055" r:id="rId4" name="CommandButton2">
          <controlPr defaultSize="0" autoLine="0" autoPict="0" r:id="rId5">
            <anchor moveWithCells="1">
              <from>
                <xdr:col>1</xdr:col>
                <xdr:colOff>0</xdr:colOff>
                <xdr:row>36</xdr:row>
                <xdr:rowOff>0</xdr:rowOff>
              </from>
              <to>
                <xdr:col>2</xdr:col>
                <xdr:colOff>1828800</xdr:colOff>
                <xdr:row>37</xdr:row>
                <xdr:rowOff>0</xdr:rowOff>
              </to>
            </anchor>
          </controlPr>
        </control>
      </mc:Choice>
      <mc:Fallback>
        <control shapeId="2055" r:id="rId4" name="CommandButton2"/>
      </mc:Fallback>
    </mc:AlternateContent>
    <mc:AlternateContent xmlns:mc="http://schemas.openxmlformats.org/markup-compatibility/2006">
      <mc:Choice Requires="x14">
        <control shapeId="2054" r:id="rId6" name="CommandButton1">
          <controlPr defaultSize="0" autoLine="0" r:id="rId7">
            <anchor moveWithCells="1">
              <from>
                <xdr:col>1</xdr:col>
                <xdr:colOff>0</xdr:colOff>
                <xdr:row>25</xdr:row>
                <xdr:rowOff>0</xdr:rowOff>
              </from>
              <to>
                <xdr:col>3</xdr:col>
                <xdr:colOff>152400</xdr:colOff>
                <xdr:row>26</xdr:row>
                <xdr:rowOff>0</xdr:rowOff>
              </to>
            </anchor>
          </controlPr>
        </control>
      </mc:Choice>
      <mc:Fallback>
        <control shapeId="2054" r:id="rId6" name="CommandButton1"/>
      </mc:Fallback>
    </mc:AlternateContent>
  </controls>
  <tableParts count="1">
    <tablePart r:id="rId8"/>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'Do not change - workings'!$O$6:$O$10</xm:f>
          </x14:formula1>
          <xm:sqref>E3:F3</xm:sqref>
        </x14:dataValidation>
        <x14:dataValidation type="list" allowBlank="1" showInputMessage="1" showErrorMessage="1">
          <x14:formula1>
            <xm:f>'Do not change - workings'!$R$8:$R$159</xm:f>
          </x14:formula1>
          <xm:sqref>E4:H4</xm:sqref>
        </x14:dataValidation>
        <x14:dataValidation type="list" allowBlank="1" showInputMessage="1" showErrorMessage="1">
          <x14:formula1>
            <xm:f>'Do not change - workings'!$Y$5:$Y$7</xm:f>
          </x14:formula1>
          <xm:sqref>J9:M9</xm:sqref>
        </x14:dataValidation>
        <x14:dataValidation type="list" allowBlank="1" showInputMessage="1" showErrorMessage="1">
          <x14:formula1>
            <xm:f>'Do not change - workings'!$O$6:$O$11</xm:f>
          </x14:formula1>
          <xm:sqref>E14:E16 E18:E25</xm:sqref>
        </x14:dataValidation>
        <x14:dataValidation type="list" allowBlank="1" showInputMessage="1" showErrorMessage="1">
          <x14:formula1>
            <xm:f>'Do not change - workings'!$L$30:$L$35</xm:f>
          </x14:formula1>
          <xm:sqref>D14:D16 D18:D25</xm:sqref>
        </x14:dataValidation>
        <x14:dataValidation type="list" allowBlank="1" showInputMessage="1" showErrorMessage="1">
          <x14:formula1>
            <xm:f>'Do not change - workings'!$L$39:$L$46</xm:f>
          </x14:formula1>
          <xm:sqref>F14:F16 F18:F25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K34"/>
  <sheetViews>
    <sheetView showWhiteSpace="0" zoomScale="70" zoomScaleNormal="70" zoomScalePageLayoutView="55" workbookViewId="0">
      <selection activeCell="L29" sqref="L29"/>
    </sheetView>
  </sheetViews>
  <sheetFormatPr defaultColWidth="9" defaultRowHeight="15" x14ac:dyDescent="0.25"/>
  <cols>
    <col min="1" max="1" width="1" style="1" customWidth="1"/>
    <col min="2" max="2" width="35.42578125" style="1" customWidth="1"/>
    <col min="3" max="3" width="6.140625" style="1" customWidth="1"/>
    <col min="4" max="4" width="14.85546875" style="1" customWidth="1"/>
    <col min="5" max="5" width="2.85546875" style="1" customWidth="1"/>
    <col min="6" max="6" width="0.85546875" style="1" customWidth="1"/>
    <col min="7" max="7" width="47" style="1" customWidth="1"/>
    <col min="8" max="8" width="20" style="1" customWidth="1"/>
    <col min="9" max="9" width="44.7109375" style="1" customWidth="1"/>
    <col min="10" max="10" width="18" style="1" customWidth="1"/>
    <col min="11" max="11" width="1.28515625" style="1" customWidth="1"/>
    <col min="12" max="16384" width="9" style="1"/>
  </cols>
  <sheetData>
    <row r="1" spans="1:11" ht="36.75" customHeight="1" x14ac:dyDescent="0.25">
      <c r="A1" s="164"/>
      <c r="B1" s="279" t="str">
        <f>'Input form'!E4</f>
        <v>Richmond upon Thames</v>
      </c>
      <c r="C1" s="280"/>
      <c r="D1" s="280"/>
      <c r="E1" s="280"/>
      <c r="F1" s="280"/>
      <c r="G1" s="280"/>
      <c r="H1" s="280"/>
      <c r="I1" s="280"/>
      <c r="J1" s="281"/>
      <c r="K1" s="147"/>
    </row>
    <row r="2" spans="1:11" ht="3.75" customHeight="1" thickBot="1" x14ac:dyDescent="0.45">
      <c r="A2" s="164"/>
      <c r="B2" s="131"/>
      <c r="C2" s="132"/>
      <c r="D2" s="132"/>
      <c r="E2" s="132"/>
      <c r="F2" s="132"/>
      <c r="G2" s="127"/>
      <c r="H2" s="127"/>
      <c r="I2" s="151"/>
      <c r="J2" s="151"/>
      <c r="K2" s="147"/>
    </row>
    <row r="3" spans="1:11" s="2" customFormat="1" ht="30.95" customHeight="1" thickTop="1" x14ac:dyDescent="0.25">
      <c r="A3" s="165"/>
      <c r="B3" s="305" t="s">
        <v>352</v>
      </c>
      <c r="C3" s="306"/>
      <c r="D3" s="306"/>
      <c r="E3" s="307"/>
      <c r="F3" s="132"/>
      <c r="G3" s="161" t="s">
        <v>340</v>
      </c>
      <c r="H3" s="160">
        <f>H6+H9</f>
        <v>1045000</v>
      </c>
      <c r="I3" s="159" t="s">
        <v>341</v>
      </c>
      <c r="J3" s="158">
        <f>J6+J9</f>
        <v>0</v>
      </c>
      <c r="K3" s="147"/>
    </row>
    <row r="4" spans="1:11" s="2" customFormat="1" ht="30.95" customHeight="1" thickBot="1" x14ac:dyDescent="0.3">
      <c r="A4" s="165"/>
      <c r="B4" s="308"/>
      <c r="C4" s="309"/>
      <c r="D4" s="309"/>
      <c r="E4" s="310"/>
      <c r="F4" s="132"/>
      <c r="G4" s="161" t="s">
        <v>347</v>
      </c>
      <c r="H4" s="149">
        <f>H7+H10</f>
        <v>56</v>
      </c>
      <c r="I4" s="148" t="s">
        <v>348</v>
      </c>
      <c r="J4" s="150">
        <f>J7+J10</f>
        <v>0</v>
      </c>
      <c r="K4" s="147"/>
    </row>
    <row r="5" spans="1:11" s="2" customFormat="1" ht="5.25" customHeight="1" thickTop="1" thickBot="1" x14ac:dyDescent="0.25">
      <c r="A5" s="165"/>
      <c r="B5" s="154"/>
      <c r="C5" s="154"/>
      <c r="D5" s="154"/>
      <c r="E5" s="154"/>
      <c r="F5" s="154"/>
      <c r="G5" s="129"/>
      <c r="H5" s="128"/>
      <c r="I5" s="146"/>
      <c r="J5" s="147"/>
      <c r="K5" s="147"/>
    </row>
    <row r="6" spans="1:11" s="2" customFormat="1" ht="22.35" customHeight="1" thickTop="1" x14ac:dyDescent="0.2">
      <c r="A6" s="133"/>
      <c r="B6" s="285" t="s">
        <v>3</v>
      </c>
      <c r="C6" s="289">
        <f>'Input form'!E6</f>
        <v>1595871.1310568566</v>
      </c>
      <c r="D6" s="290"/>
      <c r="E6" s="291"/>
      <c r="F6" s="292"/>
      <c r="G6" s="144" t="s">
        <v>230</v>
      </c>
      <c r="H6" s="168">
        <f>SUM(InputForm[Special provision fund investment in additional places])</f>
        <v>1045000</v>
      </c>
      <c r="I6" s="140" t="s">
        <v>6</v>
      </c>
      <c r="J6" s="166">
        <f>SUM(InputForm[Special provision fund investment in facilities])</f>
        <v>0</v>
      </c>
      <c r="K6" s="147"/>
    </row>
    <row r="7" spans="1:11" s="2" customFormat="1" ht="22.35" customHeight="1" thickBot="1" x14ac:dyDescent="0.25">
      <c r="A7" s="133"/>
      <c r="B7" s="286"/>
      <c r="C7" s="293"/>
      <c r="D7" s="294"/>
      <c r="E7" s="295"/>
      <c r="F7" s="296"/>
      <c r="G7" s="145" t="s">
        <v>227</v>
      </c>
      <c r="H7" s="169">
        <f>SUM(InputForm[Special provision fund additional planned places])</f>
        <v>56</v>
      </c>
      <c r="I7" s="142" t="s">
        <v>4</v>
      </c>
      <c r="J7" s="167">
        <f>COUNTIFS(InputForm[Special provision fund investment in facilities],"&gt;0")</f>
        <v>0</v>
      </c>
      <c r="K7" s="147"/>
    </row>
    <row r="8" spans="1:11" s="2" customFormat="1" ht="5.65" customHeight="1" thickTop="1" thickBot="1" x14ac:dyDescent="0.25">
      <c r="A8" s="133"/>
      <c r="B8" s="134"/>
      <c r="C8" s="133"/>
      <c r="D8" s="133"/>
      <c r="E8" s="133"/>
      <c r="F8" s="133"/>
      <c r="G8" s="129"/>
      <c r="H8" s="128"/>
      <c r="I8" s="146"/>
      <c r="J8" s="147"/>
      <c r="K8" s="147"/>
    </row>
    <row r="9" spans="1:11" s="2" customFormat="1" ht="23.65" customHeight="1" thickTop="1" x14ac:dyDescent="0.2">
      <c r="A9" s="133"/>
      <c r="B9" s="283" t="s">
        <v>349</v>
      </c>
      <c r="C9" s="297">
        <f>'Input form'!E7</f>
        <v>0</v>
      </c>
      <c r="D9" s="298"/>
      <c r="E9" s="299"/>
      <c r="F9" s="300"/>
      <c r="G9" s="136" t="s">
        <v>230</v>
      </c>
      <c r="H9" s="137">
        <f>SUM(InputForm[Other investment in additional places])</f>
        <v>0</v>
      </c>
      <c r="I9" s="140" t="s">
        <v>5</v>
      </c>
      <c r="J9" s="141">
        <f>SUM(InputForm[Other investment in facilities])</f>
        <v>0</v>
      </c>
      <c r="K9" s="147"/>
    </row>
    <row r="10" spans="1:11" s="2" customFormat="1" ht="26.25" customHeight="1" thickBot="1" x14ac:dyDescent="0.25">
      <c r="A10" s="133"/>
      <c r="B10" s="284"/>
      <c r="C10" s="301"/>
      <c r="D10" s="302"/>
      <c r="E10" s="303"/>
      <c r="F10" s="304"/>
      <c r="G10" s="138" t="s">
        <v>227</v>
      </c>
      <c r="H10" s="139">
        <f>SUM(InputForm[Other investment additional planend places])</f>
        <v>0</v>
      </c>
      <c r="I10" s="142" t="s">
        <v>4</v>
      </c>
      <c r="J10" s="143">
        <f>COUNTIFS(InputForm[Other investment in facilities],"&gt;0")</f>
        <v>0</v>
      </c>
      <c r="K10" s="147"/>
    </row>
    <row r="11" spans="1:11" ht="4.5" customHeight="1" thickTop="1" x14ac:dyDescent="0.25">
      <c r="B11" s="133"/>
      <c r="C11" s="135"/>
      <c r="D11" s="135"/>
      <c r="E11" s="135"/>
      <c r="F11" s="153"/>
      <c r="G11" s="130"/>
      <c r="H11" s="130"/>
      <c r="I11" s="152"/>
      <c r="J11" s="152"/>
      <c r="K11" s="152"/>
    </row>
    <row r="12" spans="1:11" ht="19.5" x14ac:dyDescent="0.3">
      <c r="A12" s="157"/>
      <c r="B12" s="287" t="s">
        <v>326</v>
      </c>
      <c r="C12" s="288"/>
      <c r="D12" s="288"/>
      <c r="E12" s="288"/>
      <c r="F12" s="288"/>
      <c r="G12" s="288"/>
      <c r="H12" s="288"/>
      <c r="I12" s="288"/>
      <c r="J12" s="288"/>
      <c r="K12" s="157"/>
    </row>
    <row r="13" spans="1:11" x14ac:dyDescent="0.25">
      <c r="A13" s="126"/>
      <c r="B13" s="3"/>
      <c r="C13" s="3"/>
      <c r="D13" s="3"/>
      <c r="E13" s="3"/>
      <c r="F13" s="3"/>
      <c r="G13" s="3"/>
      <c r="H13" s="3"/>
      <c r="I13" s="3"/>
      <c r="J13" s="3"/>
      <c r="K13" s="126"/>
    </row>
    <row r="14" spans="1:11" x14ac:dyDescent="0.25">
      <c r="A14" s="126"/>
      <c r="B14" s="3"/>
      <c r="C14" s="3"/>
      <c r="D14" s="3"/>
      <c r="E14" s="3"/>
      <c r="F14" s="3"/>
      <c r="G14" s="3"/>
      <c r="H14" s="3"/>
      <c r="I14" s="3"/>
      <c r="J14" s="3"/>
      <c r="K14" s="126"/>
    </row>
    <row r="15" spans="1:11" x14ac:dyDescent="0.25">
      <c r="A15" s="126"/>
      <c r="B15" s="3"/>
      <c r="C15" s="3"/>
      <c r="D15" s="3"/>
      <c r="E15" s="3"/>
      <c r="F15" s="3"/>
      <c r="G15" s="3"/>
      <c r="H15" s="3"/>
      <c r="I15" s="3"/>
      <c r="J15" s="3"/>
      <c r="K15" s="126"/>
    </row>
    <row r="16" spans="1:11" x14ac:dyDescent="0.25">
      <c r="A16" s="126"/>
      <c r="B16" s="3"/>
      <c r="C16" s="3"/>
      <c r="D16" s="3"/>
      <c r="E16" s="3"/>
      <c r="F16" s="3"/>
      <c r="G16" s="3"/>
      <c r="H16" s="3"/>
      <c r="I16" s="3"/>
      <c r="J16" s="3"/>
      <c r="K16" s="126"/>
    </row>
    <row r="17" spans="1:11" x14ac:dyDescent="0.25">
      <c r="A17" s="126"/>
      <c r="B17" s="3"/>
      <c r="C17" s="3"/>
      <c r="D17" s="3"/>
      <c r="E17" s="3"/>
      <c r="F17" s="3"/>
      <c r="G17" s="3"/>
      <c r="H17" s="3"/>
      <c r="I17" s="3"/>
      <c r="J17" s="3"/>
      <c r="K17" s="126"/>
    </row>
    <row r="18" spans="1:11" x14ac:dyDescent="0.25">
      <c r="A18" s="126"/>
      <c r="B18" s="3"/>
      <c r="C18" s="3"/>
      <c r="D18" s="3"/>
      <c r="E18" s="3"/>
      <c r="F18" s="3"/>
      <c r="G18" s="3"/>
      <c r="H18" s="3"/>
      <c r="I18" s="3"/>
      <c r="J18" s="3"/>
      <c r="K18" s="126"/>
    </row>
    <row r="19" spans="1:11" x14ac:dyDescent="0.25">
      <c r="A19" s="126"/>
      <c r="B19" s="3"/>
      <c r="C19" s="3"/>
      <c r="D19" s="3"/>
      <c r="E19" s="3"/>
      <c r="F19" s="3"/>
      <c r="G19" s="3"/>
      <c r="H19" s="3"/>
      <c r="I19" s="3"/>
      <c r="J19" s="3"/>
      <c r="K19" s="126"/>
    </row>
    <row r="20" spans="1:11" x14ac:dyDescent="0.25">
      <c r="A20" s="126"/>
      <c r="B20" s="3"/>
      <c r="C20" s="3"/>
      <c r="D20" s="3"/>
      <c r="E20" s="3"/>
      <c r="F20" s="3"/>
      <c r="G20" s="3"/>
      <c r="H20" s="3"/>
      <c r="I20" s="3"/>
      <c r="J20" s="3"/>
      <c r="K20" s="126"/>
    </row>
    <row r="21" spans="1:11" x14ac:dyDescent="0.25">
      <c r="A21" s="126"/>
      <c r="B21" s="3"/>
      <c r="C21" s="3"/>
      <c r="D21" s="3"/>
      <c r="E21" s="3"/>
      <c r="F21" s="3"/>
      <c r="G21" s="3"/>
      <c r="H21" s="3"/>
      <c r="I21" s="3"/>
      <c r="J21" s="3"/>
      <c r="K21" s="126"/>
    </row>
    <row r="22" spans="1:11" x14ac:dyDescent="0.25">
      <c r="A22" s="126"/>
      <c r="B22" s="3"/>
      <c r="C22" s="3"/>
      <c r="D22" s="3"/>
      <c r="E22" s="3"/>
      <c r="F22" s="3"/>
      <c r="G22" s="3"/>
      <c r="H22" s="3"/>
      <c r="I22" s="3"/>
      <c r="J22" s="3"/>
      <c r="K22" s="126"/>
    </row>
    <row r="23" spans="1:11" x14ac:dyDescent="0.25">
      <c r="A23" s="126"/>
      <c r="B23" s="20"/>
      <c r="C23" s="20"/>
      <c r="D23" s="20"/>
      <c r="E23" s="20"/>
      <c r="F23" s="20"/>
      <c r="G23" s="20"/>
      <c r="H23" s="20"/>
      <c r="I23" s="20"/>
      <c r="J23" s="20"/>
      <c r="K23" s="126"/>
    </row>
    <row r="24" spans="1:11" x14ac:dyDescent="0.25">
      <c r="A24" s="126"/>
      <c r="B24" s="20"/>
      <c r="C24" s="20"/>
      <c r="D24" s="20"/>
      <c r="E24" s="20"/>
      <c r="F24" s="20"/>
      <c r="G24" s="20"/>
      <c r="H24" s="20"/>
      <c r="I24" s="20"/>
      <c r="J24" s="20"/>
      <c r="K24" s="126"/>
    </row>
    <row r="25" spans="1:11" x14ac:dyDescent="0.25">
      <c r="A25" s="126"/>
      <c r="B25" s="20"/>
      <c r="C25" s="20"/>
      <c r="D25" s="20"/>
      <c r="E25" s="20"/>
      <c r="F25" s="20"/>
      <c r="G25" s="20"/>
      <c r="H25" s="20"/>
      <c r="I25" s="20"/>
      <c r="J25" s="20"/>
      <c r="K25" s="126"/>
    </row>
    <row r="26" spans="1:11" ht="19.149999999999999" customHeight="1" x14ac:dyDescent="0.25">
      <c r="A26" s="126"/>
      <c r="B26" s="20"/>
      <c r="C26" s="20"/>
      <c r="D26" s="20"/>
      <c r="E26" s="20"/>
      <c r="F26" s="20"/>
      <c r="G26" s="20"/>
      <c r="H26" s="20"/>
      <c r="I26" s="20"/>
      <c r="J26" s="20"/>
      <c r="K26" s="126"/>
    </row>
    <row r="27" spans="1:11" x14ac:dyDescent="0.25">
      <c r="A27" s="126"/>
      <c r="B27" s="20"/>
      <c r="C27" s="20"/>
      <c r="D27" s="20"/>
      <c r="E27" s="20"/>
      <c r="F27" s="20"/>
      <c r="G27" s="20"/>
      <c r="H27" s="20"/>
      <c r="I27" s="20"/>
      <c r="J27" s="20"/>
      <c r="K27" s="126"/>
    </row>
    <row r="28" spans="1:11" ht="21.75" customHeight="1" x14ac:dyDescent="0.25">
      <c r="A28" s="126"/>
      <c r="B28" s="20"/>
      <c r="C28" s="20"/>
      <c r="D28" s="20"/>
      <c r="E28" s="20"/>
      <c r="F28" s="20"/>
      <c r="G28" s="20"/>
      <c r="H28" s="20"/>
      <c r="I28" s="20"/>
      <c r="J28" s="20"/>
      <c r="K28" s="126"/>
    </row>
    <row r="29" spans="1:11" ht="25.15" customHeight="1" x14ac:dyDescent="0.25">
      <c r="A29" s="126"/>
      <c r="B29" s="20"/>
      <c r="C29" s="20"/>
      <c r="D29" s="20"/>
      <c r="E29" s="20"/>
      <c r="F29" s="20"/>
      <c r="G29" s="20"/>
      <c r="H29" s="20"/>
      <c r="I29" s="20"/>
      <c r="J29" s="20"/>
      <c r="K29" s="126"/>
    </row>
    <row r="30" spans="1:11" x14ac:dyDescent="0.25">
      <c r="A30" s="126"/>
      <c r="B30" s="282"/>
      <c r="C30" s="282"/>
      <c r="D30" s="282"/>
      <c r="E30" s="282"/>
      <c r="F30" s="282"/>
      <c r="G30" s="282"/>
      <c r="H30" s="282"/>
      <c r="I30" s="282"/>
      <c r="J30" s="282"/>
      <c r="K30" s="126"/>
    </row>
    <row r="31" spans="1:11" ht="22.9" customHeight="1" x14ac:dyDescent="0.25">
      <c r="A31" s="126"/>
      <c r="B31" s="282"/>
      <c r="C31" s="282"/>
      <c r="D31" s="282"/>
      <c r="E31" s="282"/>
      <c r="F31" s="282"/>
      <c r="G31" s="282"/>
      <c r="H31" s="282"/>
      <c r="I31" s="282"/>
      <c r="J31" s="282"/>
    </row>
    <row r="32" spans="1:11" ht="4.1500000000000004" customHeight="1" x14ac:dyDescent="0.25">
      <c r="A32" s="126"/>
      <c r="B32" s="126"/>
      <c r="C32" s="126"/>
      <c r="D32" s="126"/>
      <c r="E32" s="126"/>
      <c r="F32" s="126"/>
      <c r="G32" s="126"/>
      <c r="H32" s="126"/>
      <c r="I32" s="126"/>
      <c r="J32" s="126"/>
      <c r="K32" s="126"/>
    </row>
    <row r="33" spans="1:11" x14ac:dyDescent="0.25">
      <c r="A33" s="126"/>
      <c r="K33" s="126"/>
    </row>
    <row r="34" spans="1:11" x14ac:dyDescent="0.25">
      <c r="A34" s="126"/>
    </row>
  </sheetData>
  <sheetProtection algorithmName="SHA-512" hashValue="kvl9Jo7q9yX+6bMq9cf61RZSK5gLhWmS8b/pLBiAvW8TnEqAvNnxOwda0p9jPV2NGCkf2PSHfvEcwicbC4NOIg==" saltValue="c/Ydj4nz8QfBdVewjeBrsQ==" spinCount="100000" sheet="1" objects="1" scenarios="1" selectLockedCells="1"/>
  <mergeCells count="8">
    <mergeCell ref="B1:J1"/>
    <mergeCell ref="B30:J31"/>
    <mergeCell ref="B9:B10"/>
    <mergeCell ref="B6:B7"/>
    <mergeCell ref="B12:J12"/>
    <mergeCell ref="C6:F7"/>
    <mergeCell ref="C9:F10"/>
    <mergeCell ref="B3:E4"/>
  </mergeCells>
  <pageMargins left="0.23622047244094491" right="0.23622047244094491" top="0.15748031496062992" bottom="0.15748031496062992" header="0.11811023622047245" footer="0.11811023622047245"/>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1:Z159"/>
  <sheetViews>
    <sheetView topLeftCell="B1" zoomScale="70" zoomScaleNormal="70" workbookViewId="0">
      <selection activeCell="I4" sqref="I4"/>
    </sheetView>
  </sheetViews>
  <sheetFormatPr defaultColWidth="9" defaultRowHeight="15" x14ac:dyDescent="0.25"/>
  <cols>
    <col min="1" max="1" width="1.85546875" style="5" customWidth="1"/>
    <col min="2" max="2" width="26.5703125" style="5" customWidth="1"/>
    <col min="3" max="7" width="14.140625" style="42" customWidth="1"/>
    <col min="8" max="8" width="14.5703125" style="42" customWidth="1"/>
    <col min="9" max="9" width="14.140625" style="42" customWidth="1"/>
    <col min="10" max="10" width="14.28515625" style="42" customWidth="1"/>
    <col min="11" max="11" width="9" style="5"/>
    <col min="12" max="12" width="38" style="76" customWidth="1"/>
    <col min="13" max="13" width="45.85546875" style="76" customWidth="1"/>
    <col min="14" max="14" width="4.5703125" style="44" customWidth="1"/>
    <col min="15" max="15" width="29.7109375" style="44" customWidth="1"/>
    <col min="16" max="16" width="9" style="5"/>
    <col min="17" max="17" width="9" style="44" customWidth="1"/>
    <col min="18" max="18" width="25.7109375" style="44" bestFit="1" customWidth="1"/>
    <col min="19" max="21" width="16.7109375" style="44" customWidth="1"/>
    <col min="22" max="22" width="15.85546875" style="44" customWidth="1"/>
    <col min="23" max="23" width="1.7109375" style="44" customWidth="1"/>
    <col min="24" max="24" width="38.85546875" style="5" customWidth="1"/>
    <col min="25" max="25" width="100.85546875" style="179" customWidth="1"/>
    <col min="26" max="27" width="30.140625" style="5" customWidth="1"/>
    <col min="28" max="16384" width="9" style="5"/>
  </cols>
  <sheetData>
    <row r="1" spans="2:26" ht="73.900000000000006" customHeight="1" x14ac:dyDescent="0.35">
      <c r="B1" s="37" t="s">
        <v>20</v>
      </c>
      <c r="L1" s="38" t="s">
        <v>7</v>
      </c>
      <c r="M1" s="38"/>
      <c r="N1" s="39"/>
      <c r="R1" s="39" t="s">
        <v>197</v>
      </c>
      <c r="S1" s="311" t="s">
        <v>205</v>
      </c>
      <c r="T1" s="312"/>
      <c r="U1" s="312"/>
      <c r="V1" s="312"/>
    </row>
    <row r="2" spans="2:26" ht="22.5" customHeight="1" x14ac:dyDescent="0.35">
      <c r="B2" s="40" t="s">
        <v>9</v>
      </c>
      <c r="C2" s="90"/>
      <c r="D2" s="41"/>
      <c r="F2" s="313" t="str">
        <f>'Input form'!E4</f>
        <v>Richmond upon Thames</v>
      </c>
      <c r="G2" s="313"/>
      <c r="H2" s="313"/>
      <c r="I2" s="313"/>
      <c r="J2" s="5"/>
      <c r="L2" s="65"/>
      <c r="M2" s="65"/>
      <c r="Q2" s="314" t="s">
        <v>195</v>
      </c>
      <c r="R2" s="312"/>
      <c r="S2" s="312"/>
      <c r="T2" s="312"/>
      <c r="U2" s="312"/>
      <c r="V2" s="312"/>
    </row>
    <row r="3" spans="2:26" ht="21" hidden="1" x14ac:dyDescent="0.35">
      <c r="B3" s="5" t="str">
        <f>F2</f>
        <v>Richmond upon Thames</v>
      </c>
      <c r="C3" s="90"/>
      <c r="H3" s="90"/>
      <c r="I3" s="5"/>
      <c r="J3" s="5"/>
      <c r="L3" s="66" t="s">
        <v>21</v>
      </c>
      <c r="M3" s="66"/>
      <c r="O3" s="43"/>
      <c r="Q3" s="315" t="s">
        <v>196</v>
      </c>
      <c r="R3" s="312"/>
      <c r="S3" s="312"/>
      <c r="T3" s="312"/>
      <c r="U3" s="312"/>
      <c r="V3" s="312"/>
      <c r="W3" s="43"/>
    </row>
    <row r="4" spans="2:26" s="46" customFormat="1" ht="33.950000000000003" customHeight="1" x14ac:dyDescent="0.25">
      <c r="C4" s="52"/>
      <c r="D4" s="52"/>
      <c r="E4" s="52"/>
      <c r="F4" s="52"/>
      <c r="G4" s="52"/>
      <c r="H4" s="52"/>
      <c r="L4" s="67" t="s">
        <v>274</v>
      </c>
      <c r="M4" s="68"/>
      <c r="N4" s="54"/>
      <c r="O4" s="53"/>
      <c r="Q4" s="315" t="s">
        <v>196</v>
      </c>
      <c r="R4" s="315"/>
      <c r="S4" s="315"/>
      <c r="T4" s="315"/>
      <c r="U4" s="315"/>
      <c r="V4" s="315"/>
      <c r="W4" s="53"/>
      <c r="Y4" s="180" t="s">
        <v>342</v>
      </c>
    </row>
    <row r="5" spans="2:26" s="46" customFormat="1" ht="33.950000000000003" customHeight="1" x14ac:dyDescent="0.25">
      <c r="B5" s="61" t="s">
        <v>0</v>
      </c>
      <c r="C5" s="62"/>
      <c r="D5" s="63"/>
      <c r="E5" s="62"/>
      <c r="F5" s="318">
        <f>INDEX(V:V,MATCH(F2,R:R, 0))</f>
        <v>1595871.1310568566</v>
      </c>
      <c r="G5" s="318"/>
      <c r="H5" s="319"/>
      <c r="L5" s="55" t="s">
        <v>235</v>
      </c>
      <c r="M5" s="68" t="s">
        <v>236</v>
      </c>
      <c r="N5" s="54"/>
      <c r="O5" s="69" t="s">
        <v>206</v>
      </c>
      <c r="Q5" s="70" t="s">
        <v>38</v>
      </c>
      <c r="R5" s="70" t="s">
        <v>39</v>
      </c>
      <c r="S5" s="70" t="s">
        <v>40</v>
      </c>
      <c r="T5" s="70" t="s">
        <v>41</v>
      </c>
      <c r="U5" s="70" t="s">
        <v>42</v>
      </c>
      <c r="V5" s="70" t="s">
        <v>43</v>
      </c>
      <c r="W5" s="53"/>
      <c r="Y5" s="180" t="s">
        <v>343</v>
      </c>
    </row>
    <row r="6" spans="2:26" s="46" customFormat="1" ht="33.950000000000003" customHeight="1" x14ac:dyDescent="0.2">
      <c r="B6" s="61" t="s">
        <v>14</v>
      </c>
      <c r="C6" s="62"/>
      <c r="D6" s="63"/>
      <c r="E6" s="62"/>
      <c r="F6" s="320">
        <f>SUM('Input form'!H14:H25)+SUM('Input form'!M14:M25)</f>
        <v>0</v>
      </c>
      <c r="G6" s="321"/>
      <c r="H6" s="319"/>
      <c r="L6" s="71" t="s">
        <v>234</v>
      </c>
      <c r="M6" s="71" t="s">
        <v>1</v>
      </c>
      <c r="N6" s="54"/>
      <c r="O6" s="56" t="s">
        <v>267</v>
      </c>
      <c r="Q6" s="70"/>
      <c r="R6" s="70"/>
      <c r="S6" s="70"/>
      <c r="T6" s="70"/>
      <c r="U6" s="70"/>
      <c r="V6" s="70"/>
      <c r="W6" s="54"/>
      <c r="Y6" s="180" t="s">
        <v>344</v>
      </c>
    </row>
    <row r="7" spans="2:26" s="46" customFormat="1" ht="33.950000000000003" customHeight="1" x14ac:dyDescent="0.2">
      <c r="C7" s="52"/>
      <c r="D7" s="52"/>
      <c r="E7" s="52"/>
      <c r="F7" s="52"/>
      <c r="G7" s="52"/>
      <c r="H7" s="52"/>
      <c r="I7" s="52"/>
      <c r="J7" s="52"/>
      <c r="L7" s="68" t="s">
        <v>237</v>
      </c>
      <c r="M7" s="68" t="s">
        <v>238</v>
      </c>
      <c r="N7" s="54"/>
      <c r="O7" s="56" t="s">
        <v>268</v>
      </c>
      <c r="Q7" s="70"/>
      <c r="R7" s="70" t="s">
        <v>44</v>
      </c>
      <c r="S7" s="72">
        <v>71666666.666666612</v>
      </c>
      <c r="T7" s="72">
        <v>71666666.666666612</v>
      </c>
      <c r="U7" s="72">
        <v>71666666.666666612</v>
      </c>
      <c r="V7" s="72">
        <v>215000000.00000003</v>
      </c>
      <c r="W7" s="54"/>
      <c r="Y7" s="180" t="s">
        <v>345</v>
      </c>
    </row>
    <row r="8" spans="2:26" s="46" customFormat="1" ht="33.950000000000003" customHeight="1" x14ac:dyDescent="0.2">
      <c r="B8" s="94" t="s">
        <v>12</v>
      </c>
      <c r="C8" s="94"/>
      <c r="D8" s="94"/>
      <c r="E8" s="94"/>
      <c r="F8" s="94"/>
      <c r="G8" s="94"/>
      <c r="H8" s="94"/>
      <c r="I8" s="94"/>
      <c r="J8" s="94"/>
      <c r="L8" s="68"/>
      <c r="M8" s="71" t="s">
        <v>239</v>
      </c>
      <c r="N8" s="54"/>
      <c r="O8" s="56" t="s">
        <v>269</v>
      </c>
      <c r="Q8" s="70"/>
      <c r="R8" s="70" t="s">
        <v>198</v>
      </c>
      <c r="S8" s="70"/>
      <c r="T8" s="70"/>
      <c r="U8" s="70"/>
      <c r="V8" s="70"/>
      <c r="W8" s="54"/>
      <c r="Y8" s="181"/>
    </row>
    <row r="9" spans="2:26" s="45" customFormat="1" ht="33.950000000000003" customHeight="1" x14ac:dyDescent="0.25">
      <c r="B9" s="92"/>
      <c r="C9" s="316" t="s">
        <v>17</v>
      </c>
      <c r="D9" s="317"/>
      <c r="E9" s="316" t="s">
        <v>18</v>
      </c>
      <c r="F9" s="317"/>
      <c r="G9" s="323"/>
      <c r="H9" s="316" t="s">
        <v>15</v>
      </c>
      <c r="I9" s="317"/>
      <c r="J9" s="92" t="s">
        <v>8</v>
      </c>
      <c r="L9" s="68" t="s">
        <v>240</v>
      </c>
      <c r="M9" s="71" t="s">
        <v>241</v>
      </c>
      <c r="N9" s="54"/>
      <c r="O9" s="56" t="s">
        <v>270</v>
      </c>
      <c r="Q9" s="68">
        <v>301</v>
      </c>
      <c r="R9" s="68" t="s">
        <v>45</v>
      </c>
      <c r="S9" s="73">
        <v>945715.60472154047</v>
      </c>
      <c r="T9" s="73">
        <v>945715.60472154047</v>
      </c>
      <c r="U9" s="73">
        <v>945715.60472154047</v>
      </c>
      <c r="V9" s="73">
        <v>2837146.8141646213</v>
      </c>
      <c r="W9" s="54"/>
      <c r="Y9" s="189" t="s">
        <v>351</v>
      </c>
      <c r="Z9" s="183"/>
    </row>
    <row r="10" spans="2:26" s="46" customFormat="1" ht="33.950000000000003" customHeight="1" x14ac:dyDescent="0.2">
      <c r="B10" s="55" t="s">
        <v>2</v>
      </c>
      <c r="C10" s="93" t="s">
        <v>16</v>
      </c>
      <c r="D10" s="93" t="s">
        <v>19</v>
      </c>
      <c r="E10" s="93" t="s">
        <v>16</v>
      </c>
      <c r="F10" s="93" t="s">
        <v>19</v>
      </c>
      <c r="G10" s="93" t="s">
        <v>261</v>
      </c>
      <c r="H10" s="93" t="s">
        <v>16</v>
      </c>
      <c r="I10" s="93" t="s">
        <v>19</v>
      </c>
      <c r="J10" s="93" t="s">
        <v>10</v>
      </c>
      <c r="L10" s="68"/>
      <c r="M10" s="71" t="s">
        <v>242</v>
      </c>
      <c r="N10" s="54"/>
      <c r="O10" s="56" t="s">
        <v>271</v>
      </c>
      <c r="Q10" s="68">
        <v>302</v>
      </c>
      <c r="R10" s="68" t="s">
        <v>46</v>
      </c>
      <c r="S10" s="73">
        <v>1001778.2807387415</v>
      </c>
      <c r="T10" s="73">
        <v>1001778.2807387415</v>
      </c>
      <c r="U10" s="73">
        <v>1001778.2807387415</v>
      </c>
      <c r="V10" s="73">
        <v>3005334.8422162244</v>
      </c>
      <c r="W10" s="54"/>
      <c r="Y10" s="188" t="s">
        <v>353</v>
      </c>
    </row>
    <row r="11" spans="2:26" s="47" customFormat="1" ht="33.950000000000003" customHeight="1" x14ac:dyDescent="0.2">
      <c r="B11" s="56" t="s">
        <v>199</v>
      </c>
      <c r="C11" s="103">
        <f>SUMIF(InputForm[Ofsted Judgement],$B11,InputForm[Special provision fund investment in additional places])</f>
        <v>1025000</v>
      </c>
      <c r="D11" s="105">
        <f>SUMIF(InputForm[Ofsted Judgement],$B11,InputForm[Other investment in additional places])</f>
        <v>0</v>
      </c>
      <c r="E11" s="105">
        <f>SUMIF(InputForm[Ofsted Judgement],$B11,InputForm[Special provision fund investment in facilities])</f>
        <v>0</v>
      </c>
      <c r="F11" s="105">
        <f>SUMIF(InputForm[Ofsted Judgement],$B11,InputForm[Other investment in facilities])</f>
        <v>0</v>
      </c>
      <c r="G11" s="95">
        <f t="shared" ref="G11:G16" si="0">SUM(E11:F11)</f>
        <v>0</v>
      </c>
      <c r="H11" s="102">
        <f>SUMIF(InputForm[Ofsted Judgement],$B11,InputForm[Special provision fund additional planned places])</f>
        <v>48</v>
      </c>
      <c r="I11" s="102">
        <f>SUMIF(InputForm[Ofsted Judgement],$B11,InputForm[Other investment additional planend places])</f>
        <v>0</v>
      </c>
      <c r="J11" s="57">
        <f>SUM(H11:I11)</f>
        <v>48</v>
      </c>
      <c r="L11" s="68"/>
      <c r="M11" s="71" t="s">
        <v>243</v>
      </c>
      <c r="N11" s="54"/>
      <c r="O11" s="56" t="s">
        <v>272</v>
      </c>
      <c r="Q11" s="68">
        <v>370</v>
      </c>
      <c r="R11" s="68" t="s">
        <v>47</v>
      </c>
      <c r="S11" s="73">
        <v>260425.45359040017</v>
      </c>
      <c r="T11" s="73">
        <v>260425.45359040017</v>
      </c>
      <c r="U11" s="73">
        <v>260425.45359040017</v>
      </c>
      <c r="V11" s="73">
        <v>781276.3607712005</v>
      </c>
      <c r="W11" s="54"/>
      <c r="Y11" s="188" t="s">
        <v>354</v>
      </c>
    </row>
    <row r="12" spans="2:26" s="47" customFormat="1" ht="33.950000000000003" customHeight="1" x14ac:dyDescent="0.2">
      <c r="B12" s="56" t="s">
        <v>200</v>
      </c>
      <c r="C12" s="105">
        <f>SUMIF(InputForm[Ofsted Judgement],$B12,InputForm[Special provision fund investment in additional places])</f>
        <v>20000</v>
      </c>
      <c r="D12" s="105">
        <f>SUMIF(InputForm[Ofsted Judgement],$B12,InputForm[Other investment in additional places])</f>
        <v>0</v>
      </c>
      <c r="E12" s="105">
        <f>SUMIF(InputForm[Ofsted Judgement],$B12,InputForm[Special provision fund investment in facilities])</f>
        <v>0</v>
      </c>
      <c r="F12" s="105">
        <f>SUMIF(InputForm[Ofsted Judgement],$B12,InputForm[Other investment in facilities])</f>
        <v>0</v>
      </c>
      <c r="G12" s="95">
        <f t="shared" si="0"/>
        <v>0</v>
      </c>
      <c r="H12" s="102">
        <f>SUMIF(InputForm[Ofsted Judgement],$B12,InputForm[Special provision fund additional planned places])</f>
        <v>8</v>
      </c>
      <c r="I12" s="102">
        <f>SUMIF(InputForm[Ofsted Judgement],$B12,InputForm[Other investment additional planend places])</f>
        <v>0</v>
      </c>
      <c r="J12" s="57">
        <f t="shared" ref="J12:J16" si="1">SUM(H12:I12)</f>
        <v>8</v>
      </c>
      <c r="L12" s="68" t="s">
        <v>244</v>
      </c>
      <c r="M12" s="68" t="s">
        <v>245</v>
      </c>
      <c r="N12" s="54"/>
      <c r="O12" s="54"/>
      <c r="Q12" s="68">
        <v>800</v>
      </c>
      <c r="R12" s="68" t="s">
        <v>48</v>
      </c>
      <c r="S12" s="73">
        <v>192331.3817330109</v>
      </c>
      <c r="T12" s="73">
        <v>192331.3817330109</v>
      </c>
      <c r="U12" s="73">
        <v>192331.3817330109</v>
      </c>
      <c r="V12" s="73">
        <v>576994.14519903273</v>
      </c>
      <c r="W12" s="54"/>
      <c r="Y12" s="188" t="s">
        <v>355</v>
      </c>
    </row>
    <row r="13" spans="2:26" s="47" customFormat="1" ht="33.950000000000003" customHeight="1" x14ac:dyDescent="0.2">
      <c r="B13" s="56" t="s">
        <v>201</v>
      </c>
      <c r="C13" s="105">
        <f>SUMIF(InputForm[Ofsted Judgement],$B13,InputForm[Special provision fund investment in additional places])</f>
        <v>0</v>
      </c>
      <c r="D13" s="105">
        <f>SUMIF(InputForm[Ofsted Judgement],$B13,InputForm[Other investment in additional places])</f>
        <v>0</v>
      </c>
      <c r="E13" s="105">
        <f>SUMIF(InputForm[Ofsted Judgement],$B13,InputForm[Special provision fund investment in facilities])</f>
        <v>0</v>
      </c>
      <c r="F13" s="105">
        <f>SUMIF(InputForm[Ofsted Judgement],$B13,InputForm[Other investment in facilities])</f>
        <v>0</v>
      </c>
      <c r="G13" s="95">
        <f t="shared" si="0"/>
        <v>0</v>
      </c>
      <c r="H13" s="102">
        <f>SUMIF(InputForm[Ofsted Judgement],$B13,InputForm[Special provision fund additional planned places])</f>
        <v>0</v>
      </c>
      <c r="I13" s="102">
        <f>SUMIF(InputForm[Ofsted Judgement],$B13,InputForm[Other investment additional planend places])</f>
        <v>0</v>
      </c>
      <c r="J13" s="57">
        <f t="shared" si="1"/>
        <v>0</v>
      </c>
      <c r="L13" s="68"/>
      <c r="M13" s="68" t="s">
        <v>246</v>
      </c>
      <c r="N13" s="54"/>
      <c r="O13" s="54"/>
      <c r="Q13" s="68">
        <v>822</v>
      </c>
      <c r="R13" s="68" t="s">
        <v>49</v>
      </c>
      <c r="S13" s="73">
        <v>309620.24264860078</v>
      </c>
      <c r="T13" s="73">
        <v>309620.24264860078</v>
      </c>
      <c r="U13" s="73">
        <v>309620.24264860078</v>
      </c>
      <c r="V13" s="73">
        <v>928860.72794580227</v>
      </c>
      <c r="W13" s="54"/>
      <c r="Y13" s="188" t="s">
        <v>362</v>
      </c>
    </row>
    <row r="14" spans="2:26" s="47" customFormat="1" ht="33.950000000000003" customHeight="1" x14ac:dyDescent="0.2">
      <c r="B14" s="56" t="s">
        <v>202</v>
      </c>
      <c r="C14" s="105">
        <f>SUMIF(InputForm[Ofsted Judgement],$B14,InputForm[Special provision fund investment in additional places])</f>
        <v>0</v>
      </c>
      <c r="D14" s="105">
        <f>SUMIF(InputForm[Ofsted Judgement],$B14,InputForm[Other investment in additional places])</f>
        <v>0</v>
      </c>
      <c r="E14" s="105">
        <f>SUMIF(InputForm[Ofsted Judgement],$B14,InputForm[Special provision fund investment in facilities])</f>
        <v>0</v>
      </c>
      <c r="F14" s="105">
        <f>SUMIF(InputForm[Ofsted Judgement],$B14,InputForm[Other investment in facilities])</f>
        <v>0</v>
      </c>
      <c r="G14" s="95">
        <f t="shared" si="0"/>
        <v>0</v>
      </c>
      <c r="H14" s="102">
        <f>SUMIF(InputForm[Ofsted Judgement],$B14,InputForm[Special provision fund additional planned places])</f>
        <v>0</v>
      </c>
      <c r="I14" s="102">
        <f>SUMIF(InputForm[Ofsted Judgement],$B14,InputForm[Other investment additional planend places])</f>
        <v>0</v>
      </c>
      <c r="J14" s="57">
        <f t="shared" si="1"/>
        <v>0</v>
      </c>
      <c r="L14" s="68"/>
      <c r="M14" s="68" t="s">
        <v>247</v>
      </c>
      <c r="N14" s="54"/>
      <c r="O14" s="54"/>
      <c r="Q14" s="68">
        <v>303</v>
      </c>
      <c r="R14" s="68" t="s">
        <v>50</v>
      </c>
      <c r="S14" s="73">
        <v>684008.23847433401</v>
      </c>
      <c r="T14" s="73">
        <v>684008.23847433401</v>
      </c>
      <c r="U14" s="73">
        <v>684008.23847433401</v>
      </c>
      <c r="V14" s="73">
        <v>2052024.7154230019</v>
      </c>
      <c r="W14" s="54"/>
      <c r="Y14" s="188" t="s">
        <v>356</v>
      </c>
    </row>
    <row r="15" spans="2:26" s="47" customFormat="1" ht="33.950000000000003" customHeight="1" x14ac:dyDescent="0.2">
      <c r="B15" s="56" t="s">
        <v>203</v>
      </c>
      <c r="C15" s="105">
        <f>SUMIF(InputForm[Ofsted Judgement],$B15,InputForm[Special provision fund investment in additional places])</f>
        <v>0</v>
      </c>
      <c r="D15" s="105">
        <f>SUMIF(InputForm[Ofsted Judgement],$B15,InputForm[Other investment in additional places])</f>
        <v>0</v>
      </c>
      <c r="E15" s="105">
        <f>SUMIF(InputForm[Ofsted Judgement],$B15,InputForm[Special provision fund investment in facilities])</f>
        <v>0</v>
      </c>
      <c r="F15" s="105">
        <f>SUMIF(InputForm[Ofsted Judgement],$B15,InputForm[Other investment in facilities])</f>
        <v>0</v>
      </c>
      <c r="G15" s="95">
        <f t="shared" si="0"/>
        <v>0</v>
      </c>
      <c r="H15" s="102">
        <f>SUMIF(InputForm[Ofsted Judgement],$B15,InputForm[Special provision fund additional planned places])</f>
        <v>0</v>
      </c>
      <c r="I15" s="102">
        <f>SUMIF(InputForm[Ofsted Judgement],$B15,InputForm[Other investment additional planend places])</f>
        <v>0</v>
      </c>
      <c r="J15" s="57">
        <f t="shared" si="1"/>
        <v>0</v>
      </c>
      <c r="L15" s="68"/>
      <c r="M15" s="71" t="s">
        <v>248</v>
      </c>
      <c r="N15" s="54"/>
      <c r="O15" s="54"/>
      <c r="Q15" s="68">
        <v>330</v>
      </c>
      <c r="R15" s="68" t="s">
        <v>51</v>
      </c>
      <c r="S15" s="73">
        <v>1423958.4906547957</v>
      </c>
      <c r="T15" s="73">
        <v>1423958.4906547957</v>
      </c>
      <c r="U15" s="73">
        <v>1423958.4906547957</v>
      </c>
      <c r="V15" s="73">
        <v>4271875.4719643872</v>
      </c>
      <c r="W15" s="54"/>
      <c r="Y15" s="188" t="s">
        <v>357</v>
      </c>
    </row>
    <row r="16" spans="2:26" s="47" customFormat="1" ht="33.950000000000003" customHeight="1" x14ac:dyDescent="0.2">
      <c r="B16" s="56" t="s">
        <v>207</v>
      </c>
      <c r="C16" s="105">
        <f>SUMIF(InputForm[Ofsted Judgement],$B16,InputForm[Special provision fund investment in additional places])</f>
        <v>0</v>
      </c>
      <c r="D16" s="105">
        <f>SUMIF(InputForm[Ofsted Judgement],$B16,InputForm[Other investment in additional places])</f>
        <v>0</v>
      </c>
      <c r="E16" s="105">
        <f>SUMIF(InputForm[Ofsted Judgement],$B16,InputForm[Special provision fund investment in facilities])</f>
        <v>0</v>
      </c>
      <c r="F16" s="105">
        <f>SUMIF(InputForm[Ofsted Judgement],$B16,InputForm[Other investment in facilities])</f>
        <v>0</v>
      </c>
      <c r="G16" s="95">
        <f t="shared" si="0"/>
        <v>0</v>
      </c>
      <c r="H16" s="102">
        <f>SUMIF(InputForm[Ofsted Judgement],$B16,InputForm[Special provision fund additional planned places])</f>
        <v>0</v>
      </c>
      <c r="I16" s="102">
        <f>SUMIF(InputForm[Ofsted Judgement],$B16,InputForm[Other investment additional planend places])</f>
        <v>0</v>
      </c>
      <c r="J16" s="57">
        <f t="shared" si="1"/>
        <v>0</v>
      </c>
      <c r="L16" s="68"/>
      <c r="M16" s="71" t="s">
        <v>249</v>
      </c>
      <c r="N16" s="54"/>
      <c r="O16" s="54"/>
      <c r="P16" s="48"/>
      <c r="Q16" s="68">
        <v>889</v>
      </c>
      <c r="R16" s="68" t="s">
        <v>52</v>
      </c>
      <c r="S16" s="73">
        <v>166666.66666666666</v>
      </c>
      <c r="T16" s="73">
        <v>166666.66666666666</v>
      </c>
      <c r="U16" s="73">
        <v>166666.66666666666</v>
      </c>
      <c r="V16" s="73">
        <v>500000</v>
      </c>
      <c r="W16" s="54"/>
      <c r="X16" s="48"/>
      <c r="Y16" s="188" t="s">
        <v>358</v>
      </c>
    </row>
    <row r="17" spans="2:25" s="48" customFormat="1" ht="33.950000000000003" customHeight="1" x14ac:dyDescent="0.2">
      <c r="B17" s="58" t="s">
        <v>11</v>
      </c>
      <c r="C17" s="59">
        <f t="shared" ref="C17:J17" si="2">SUM(C11:C16)</f>
        <v>1045000</v>
      </c>
      <c r="D17" s="59">
        <f t="shared" si="2"/>
        <v>0</v>
      </c>
      <c r="E17" s="59">
        <f t="shared" si="2"/>
        <v>0</v>
      </c>
      <c r="F17" s="59">
        <f t="shared" si="2"/>
        <v>0</v>
      </c>
      <c r="G17" s="59">
        <f t="shared" si="2"/>
        <v>0</v>
      </c>
      <c r="H17" s="60">
        <f t="shared" si="2"/>
        <v>56</v>
      </c>
      <c r="I17" s="60">
        <f t="shared" si="2"/>
        <v>0</v>
      </c>
      <c r="J17" s="60">
        <f t="shared" si="2"/>
        <v>56</v>
      </c>
      <c r="L17" s="68"/>
      <c r="M17" s="71" t="s">
        <v>250</v>
      </c>
      <c r="N17" s="54"/>
      <c r="O17" s="54"/>
      <c r="Q17" s="68">
        <v>890</v>
      </c>
      <c r="R17" s="68" t="s">
        <v>53</v>
      </c>
      <c r="S17" s="73">
        <v>166666.66666666666</v>
      </c>
      <c r="T17" s="73">
        <v>166666.66666666666</v>
      </c>
      <c r="U17" s="73">
        <v>166666.66666666666</v>
      </c>
      <c r="V17" s="73">
        <v>500000</v>
      </c>
      <c r="W17" s="54"/>
      <c r="Y17" s="188" t="s">
        <v>359</v>
      </c>
    </row>
    <row r="18" spans="2:25" s="48" customFormat="1" ht="33.950000000000003" customHeight="1" x14ac:dyDescent="0.2">
      <c r="B18" s="49"/>
      <c r="C18" s="50"/>
      <c r="D18" s="50"/>
      <c r="E18" s="50"/>
      <c r="F18" s="50"/>
      <c r="G18" s="50"/>
      <c r="H18" s="51"/>
      <c r="I18" s="51"/>
      <c r="J18" s="51"/>
      <c r="K18" s="47"/>
      <c r="L18" s="68" t="s">
        <v>251</v>
      </c>
      <c r="M18" s="68" t="s">
        <v>252</v>
      </c>
      <c r="N18" s="54"/>
      <c r="O18" s="54"/>
      <c r="P18" s="46"/>
      <c r="Q18" s="68">
        <v>350</v>
      </c>
      <c r="R18" s="68" t="s">
        <v>54</v>
      </c>
      <c r="S18" s="73">
        <v>275943.48410222004</v>
      </c>
      <c r="T18" s="73">
        <v>275943.48410222004</v>
      </c>
      <c r="U18" s="73">
        <v>275943.48410222004</v>
      </c>
      <c r="V18" s="73">
        <v>827830.45230666013</v>
      </c>
      <c r="W18" s="54"/>
      <c r="X18" s="46"/>
      <c r="Y18" s="188" t="s">
        <v>360</v>
      </c>
    </row>
    <row r="19" spans="2:25" s="46" customFormat="1" ht="33.950000000000003" customHeight="1" x14ac:dyDescent="0.2">
      <c r="B19" s="94" t="s">
        <v>13</v>
      </c>
      <c r="C19" s="94"/>
      <c r="D19" s="94"/>
      <c r="E19" s="94"/>
      <c r="F19" s="94"/>
      <c r="G19" s="94"/>
      <c r="H19" s="94"/>
      <c r="I19" s="94"/>
      <c r="J19" s="94"/>
      <c r="K19" s="47"/>
      <c r="L19" s="68"/>
      <c r="M19" s="68" t="s">
        <v>253</v>
      </c>
      <c r="N19" s="54"/>
      <c r="O19" s="54"/>
      <c r="Q19" s="68">
        <v>837</v>
      </c>
      <c r="R19" s="68" t="s">
        <v>55</v>
      </c>
      <c r="S19" s="73">
        <v>317883.4213599193</v>
      </c>
      <c r="T19" s="73">
        <v>317883.4213599193</v>
      </c>
      <c r="U19" s="73">
        <v>317883.4213599193</v>
      </c>
      <c r="V19" s="73">
        <v>953650.26407975785</v>
      </c>
      <c r="W19" s="54"/>
      <c r="Y19" s="188" t="s">
        <v>361</v>
      </c>
    </row>
    <row r="20" spans="2:25" s="46" customFormat="1" ht="33.950000000000003" customHeight="1" x14ac:dyDescent="0.25">
      <c r="B20" s="93"/>
      <c r="C20" s="316" t="s">
        <v>17</v>
      </c>
      <c r="D20" s="317"/>
      <c r="E20" s="316" t="s">
        <v>18</v>
      </c>
      <c r="F20" s="317"/>
      <c r="G20" s="323"/>
      <c r="H20" s="322" t="s">
        <v>15</v>
      </c>
      <c r="I20" s="317"/>
      <c r="J20" s="92" t="s">
        <v>8</v>
      </c>
      <c r="K20" s="47"/>
      <c r="L20" s="68" t="s">
        <v>210</v>
      </c>
      <c r="M20" s="71" t="s">
        <v>254</v>
      </c>
      <c r="N20" s="54"/>
      <c r="O20" s="54"/>
      <c r="Q20" s="68">
        <v>867</v>
      </c>
      <c r="R20" s="68" t="s">
        <v>56</v>
      </c>
      <c r="S20" s="73">
        <v>250926.93217750743</v>
      </c>
      <c r="T20" s="73">
        <v>250926.93217750743</v>
      </c>
      <c r="U20" s="73">
        <v>250926.93217750743</v>
      </c>
      <c r="V20" s="73">
        <v>752780.7965325223</v>
      </c>
      <c r="W20" s="54"/>
      <c r="Y20" s="181"/>
    </row>
    <row r="21" spans="2:25" s="46" customFormat="1" ht="33.950000000000003" customHeight="1" x14ac:dyDescent="0.2">
      <c r="B21" s="55" t="s">
        <v>1</v>
      </c>
      <c r="C21" s="93" t="s">
        <v>16</v>
      </c>
      <c r="D21" s="93" t="s">
        <v>19</v>
      </c>
      <c r="E21" s="93" t="s">
        <v>16</v>
      </c>
      <c r="F21" s="93" t="s">
        <v>19</v>
      </c>
      <c r="G21" s="93" t="s">
        <v>261</v>
      </c>
      <c r="H21" s="93" t="s">
        <v>16</v>
      </c>
      <c r="I21" s="93" t="s">
        <v>19</v>
      </c>
      <c r="J21" s="93" t="s">
        <v>10</v>
      </c>
      <c r="K21" s="47"/>
      <c r="L21" s="68"/>
      <c r="M21" s="71" t="s">
        <v>255</v>
      </c>
      <c r="N21" s="54"/>
      <c r="O21" s="54"/>
      <c r="P21" s="47"/>
      <c r="Q21" s="68">
        <v>380</v>
      </c>
      <c r="R21" s="68" t="s">
        <v>57</v>
      </c>
      <c r="S21" s="73">
        <v>219322.25216727532</v>
      </c>
      <c r="T21" s="73">
        <v>219322.25216727532</v>
      </c>
      <c r="U21" s="73">
        <v>219322.25216727532</v>
      </c>
      <c r="V21" s="73">
        <v>657966.75650182599</v>
      </c>
      <c r="W21" s="54"/>
      <c r="X21" s="47"/>
      <c r="Y21" s="181"/>
    </row>
    <row r="22" spans="2:25" s="47" customFormat="1" ht="33.950000000000003" customHeight="1" x14ac:dyDescent="0.2">
      <c r="B22" s="74" t="str">
        <f t="shared" ref="B22:B27" si="3">L30</f>
        <v>Alternative provision/PRU</v>
      </c>
      <c r="C22" s="103">
        <f>SUMIF(InputForm[Provision category],$B22,InputForm[Special provision fund investment in additional places])</f>
        <v>0</v>
      </c>
      <c r="D22" s="105">
        <f>SUMIF(InputForm[Provision category],$B22,InputForm[Other investment in additional places])</f>
        <v>0</v>
      </c>
      <c r="E22" s="105">
        <f>SUMIF(InputForm[Provision category],$B22,InputForm[Special provision fund investment in facilities])</f>
        <v>0</v>
      </c>
      <c r="F22" s="105">
        <f>SUMIF(InputForm[Provision category],$B22,InputForm[Other investment in facilities])</f>
        <v>0</v>
      </c>
      <c r="G22" s="95">
        <f t="shared" ref="G22:G27" si="4">SUM(E22:F22)</f>
        <v>0</v>
      </c>
      <c r="H22" s="104">
        <f>SUMIF(InputForm[Provision category],$B22,InputForm[Special provision fund additional planned places])</f>
        <v>0</v>
      </c>
      <c r="I22" s="104">
        <f>SUMIF(InputForm[Provision category],$B22,InputForm[Other investment additional planend places])</f>
        <v>0</v>
      </c>
      <c r="J22" s="57">
        <f t="shared" ref="J22:J27" si="5">SUM(H22:I22)</f>
        <v>0</v>
      </c>
      <c r="L22" s="68"/>
      <c r="M22" s="71" t="s">
        <v>256</v>
      </c>
      <c r="N22" s="54"/>
      <c r="O22" s="54"/>
      <c r="Q22" s="68">
        <v>304</v>
      </c>
      <c r="R22" s="68" t="s">
        <v>58</v>
      </c>
      <c r="S22" s="73">
        <v>569221.97753068351</v>
      </c>
      <c r="T22" s="73">
        <v>569221.97753068351</v>
      </c>
      <c r="U22" s="73">
        <v>569221.97753068351</v>
      </c>
      <c r="V22" s="73">
        <v>1707665.9325920504</v>
      </c>
      <c r="W22" s="54"/>
      <c r="Y22" s="182"/>
    </row>
    <row r="23" spans="2:25" s="47" customFormat="1" ht="33.950000000000003" customHeight="1" x14ac:dyDescent="0.2">
      <c r="B23" s="74" t="str">
        <f t="shared" si="3"/>
        <v>Independent and non-maintained</v>
      </c>
      <c r="C23" s="105">
        <f>SUMIF(InputForm[Provision category],$B23,InputForm[Special provision fund investment in additional places])</f>
        <v>0</v>
      </c>
      <c r="D23" s="105">
        <f>SUMIF(InputForm[Provision category],$B23,InputForm[Other investment in additional places])</f>
        <v>0</v>
      </c>
      <c r="E23" s="105">
        <f>SUMIF(InputForm[Provision category],$B23,InputForm[Special provision fund investment in facilities])</f>
        <v>0</v>
      </c>
      <c r="F23" s="105">
        <f>SUMIF(InputForm[Provision category],$B23,InputForm[Other investment in facilities])</f>
        <v>0</v>
      </c>
      <c r="G23" s="95">
        <f t="shared" si="4"/>
        <v>0</v>
      </c>
      <c r="H23" s="104">
        <f>SUMIF(InputForm[Provision category],$B23,InputForm[Special provision fund additional planned places])</f>
        <v>0</v>
      </c>
      <c r="I23" s="104">
        <f>SUMIF(InputForm[Provision category],$B23,InputForm[Other investment additional planend places])</f>
        <v>0</v>
      </c>
      <c r="J23" s="57">
        <f t="shared" si="5"/>
        <v>0</v>
      </c>
      <c r="L23" s="68" t="s">
        <v>257</v>
      </c>
      <c r="M23" s="71" t="s">
        <v>258</v>
      </c>
      <c r="N23" s="54"/>
      <c r="O23" s="54"/>
      <c r="Q23" s="68">
        <v>846</v>
      </c>
      <c r="R23" s="68" t="s">
        <v>59</v>
      </c>
      <c r="S23" s="73">
        <v>166666.66666666666</v>
      </c>
      <c r="T23" s="73">
        <v>166666.66666666666</v>
      </c>
      <c r="U23" s="73">
        <v>166666.66666666666</v>
      </c>
      <c r="V23" s="73">
        <v>500000</v>
      </c>
      <c r="W23" s="54"/>
      <c r="Y23" s="182"/>
    </row>
    <row r="24" spans="2:25" s="47" customFormat="1" ht="33.950000000000003" customHeight="1" x14ac:dyDescent="0.2">
      <c r="B24" s="74" t="str">
        <f t="shared" si="3"/>
        <v>Mainstream provision (not unit)</v>
      </c>
      <c r="C24" s="105">
        <f>SUMIF(InputForm[Provision category],$B24,InputForm[Special provision fund investment in additional places])</f>
        <v>0</v>
      </c>
      <c r="D24" s="105">
        <f>SUMIF(InputForm[Provision category],$B24,InputForm[Other investment in additional places])</f>
        <v>0</v>
      </c>
      <c r="E24" s="105">
        <f>SUMIF(InputForm[Provision category],$B24,InputForm[Special provision fund investment in facilities])</f>
        <v>0</v>
      </c>
      <c r="F24" s="105">
        <f>SUMIF(InputForm[Provision category],$B24,InputForm[Other investment in facilities])</f>
        <v>0</v>
      </c>
      <c r="G24" s="95">
        <f t="shared" si="4"/>
        <v>0</v>
      </c>
      <c r="H24" s="104">
        <f>SUMIF(InputForm[Provision category],$B24,InputForm[Special provision fund additional planned places])</f>
        <v>0</v>
      </c>
      <c r="I24" s="104">
        <f>SUMIF(InputForm[Provision category],$B24,InputForm[Other investment additional planend places])</f>
        <v>0</v>
      </c>
      <c r="J24" s="57">
        <f t="shared" si="5"/>
        <v>0</v>
      </c>
      <c r="L24" s="68"/>
      <c r="M24" s="71" t="s">
        <v>259</v>
      </c>
      <c r="N24" s="54"/>
      <c r="O24" s="54"/>
      <c r="Q24" s="68">
        <v>801</v>
      </c>
      <c r="R24" s="68" t="s">
        <v>60</v>
      </c>
      <c r="S24" s="73">
        <v>840521.73342280777</v>
      </c>
      <c r="T24" s="73">
        <v>840521.73342280777</v>
      </c>
      <c r="U24" s="73">
        <v>840521.73342280777</v>
      </c>
      <c r="V24" s="73">
        <v>2521565.2002684232</v>
      </c>
      <c r="W24" s="54"/>
      <c r="Y24" s="182"/>
    </row>
    <row r="25" spans="2:25" s="47" customFormat="1" ht="33.950000000000003" customHeight="1" x14ac:dyDescent="0.2">
      <c r="B25" s="74" t="str">
        <f t="shared" si="3"/>
        <v>Special provision</v>
      </c>
      <c r="C25" s="105">
        <f>SUMIF(InputForm[Provision category],$B25,InputForm[Special provision fund investment in additional places])</f>
        <v>0</v>
      </c>
      <c r="D25" s="105">
        <f>SUMIF(InputForm[Provision category],$B25,InputForm[Other investment in additional places])</f>
        <v>0</v>
      </c>
      <c r="E25" s="105">
        <f>SUMIF(InputForm[Provision category],$B25,InputForm[Special provision fund investment in facilities])</f>
        <v>0</v>
      </c>
      <c r="F25" s="105">
        <f>SUMIF(InputForm[Provision category],$B25,InputForm[Other investment in facilities])</f>
        <v>0</v>
      </c>
      <c r="G25" s="95">
        <f t="shared" si="4"/>
        <v>0</v>
      </c>
      <c r="H25" s="104">
        <f>SUMIF(InputForm[Provision category],$B25,InputForm[Special provision fund additional planned places])</f>
        <v>0</v>
      </c>
      <c r="I25" s="104">
        <f>SUMIF(InputForm[Provision category],$B25,InputForm[Other investment additional planend places])</f>
        <v>0</v>
      </c>
      <c r="J25" s="57">
        <f t="shared" si="5"/>
        <v>0</v>
      </c>
      <c r="L25" s="68"/>
      <c r="M25" s="71" t="s">
        <v>260</v>
      </c>
      <c r="N25" s="54"/>
      <c r="O25" s="54"/>
      <c r="Q25" s="68">
        <v>305</v>
      </c>
      <c r="R25" s="68" t="s">
        <v>61</v>
      </c>
      <c r="S25" s="73">
        <v>865509.85486149474</v>
      </c>
      <c r="T25" s="73">
        <v>865509.85486149474</v>
      </c>
      <c r="U25" s="73">
        <v>865509.85486149474</v>
      </c>
      <c r="V25" s="73">
        <v>2596529.5645844843</v>
      </c>
      <c r="W25" s="54"/>
      <c r="Y25" s="182"/>
    </row>
    <row r="26" spans="2:25" s="47" customFormat="1" ht="33.950000000000003" customHeight="1" x14ac:dyDescent="0.2">
      <c r="B26" s="74" t="str">
        <f t="shared" si="3"/>
        <v>Special unit or resourced provision</v>
      </c>
      <c r="C26" s="105">
        <f>SUMIF(InputForm[Provision category],$B26,InputForm[Special provision fund investment in additional places])</f>
        <v>1045000</v>
      </c>
      <c r="D26" s="105">
        <f>SUMIF(InputForm[Provision category],$B26,InputForm[Other investment in additional places])</f>
        <v>0</v>
      </c>
      <c r="E26" s="105">
        <f>SUMIF(InputForm[Provision category],$B26,InputForm[Special provision fund investment in facilities])</f>
        <v>0</v>
      </c>
      <c r="F26" s="105">
        <f>SUMIF(InputForm[Provision category],$B26,InputForm[Other investment in facilities])</f>
        <v>0</v>
      </c>
      <c r="G26" s="95">
        <f t="shared" si="4"/>
        <v>0</v>
      </c>
      <c r="H26" s="104">
        <f>SUMIF(InputForm[Provision category],$B26,InputForm[Special provision fund additional planned places])</f>
        <v>56</v>
      </c>
      <c r="I26" s="104">
        <f>SUMIF(InputForm[Provision category],$B26,InputForm[Other investment additional planend places])</f>
        <v>0</v>
      </c>
      <c r="J26" s="57">
        <f t="shared" si="5"/>
        <v>56</v>
      </c>
      <c r="L26" s="75"/>
      <c r="M26" s="91"/>
      <c r="N26" s="54"/>
      <c r="O26" s="54"/>
      <c r="Q26" s="68">
        <v>825</v>
      </c>
      <c r="R26" s="68" t="s">
        <v>62</v>
      </c>
      <c r="S26" s="73">
        <v>824492.3526082515</v>
      </c>
      <c r="T26" s="73">
        <v>824492.3526082515</v>
      </c>
      <c r="U26" s="73">
        <v>824492.3526082515</v>
      </c>
      <c r="V26" s="73">
        <v>2473477.0578247546</v>
      </c>
      <c r="W26" s="54"/>
      <c r="Y26" s="182"/>
    </row>
    <row r="27" spans="2:25" s="47" customFormat="1" ht="33.950000000000003" customHeight="1" x14ac:dyDescent="0.2">
      <c r="B27" s="74" t="str">
        <f t="shared" si="3"/>
        <v>Other</v>
      </c>
      <c r="C27" s="105">
        <f>SUMIF(InputForm[Provision category],$B27,InputForm[Special provision fund investment in additional places])</f>
        <v>0</v>
      </c>
      <c r="D27" s="105">
        <f>SUMIF(InputForm[Provision category],$B27,InputForm[Other investment in additional places])</f>
        <v>0</v>
      </c>
      <c r="E27" s="105">
        <f>SUMIF(InputForm[Provision category],$B27,InputForm[Special provision fund investment in facilities])</f>
        <v>0</v>
      </c>
      <c r="F27" s="105">
        <f>SUMIF(InputForm[Provision category],$B27,InputForm[Other investment in facilities])</f>
        <v>0</v>
      </c>
      <c r="G27" s="95">
        <f t="shared" si="4"/>
        <v>0</v>
      </c>
      <c r="H27" s="104">
        <f>SUMIF(InputForm[Provision category],$B27,InputForm[Special provision fund additional planned places])</f>
        <v>0</v>
      </c>
      <c r="I27" s="104">
        <f>SUMIF(InputForm[Provision category],$B27,InputForm[Other investment additional planend places])</f>
        <v>0</v>
      </c>
      <c r="J27" s="57">
        <f t="shared" si="5"/>
        <v>0</v>
      </c>
      <c r="L27" s="91"/>
      <c r="M27" s="91"/>
      <c r="N27" s="54"/>
      <c r="O27" s="54"/>
      <c r="Q27" s="68">
        <v>351</v>
      </c>
      <c r="R27" s="68" t="s">
        <v>63</v>
      </c>
      <c r="S27" s="73">
        <v>194899.46392859714</v>
      </c>
      <c r="T27" s="73">
        <v>194899.46392859714</v>
      </c>
      <c r="U27" s="73">
        <v>194899.46392859714</v>
      </c>
      <c r="V27" s="73">
        <v>584698.39178579138</v>
      </c>
      <c r="W27" s="54"/>
      <c r="Y27" s="182"/>
    </row>
    <row r="28" spans="2:25" s="47" customFormat="1" ht="33.950000000000003" customHeight="1" x14ac:dyDescent="0.2">
      <c r="B28" s="58" t="s">
        <v>11</v>
      </c>
      <c r="C28" s="59">
        <f t="shared" ref="C28:J28" si="6">SUM(C22:C27)</f>
        <v>1045000</v>
      </c>
      <c r="D28" s="59">
        <f t="shared" si="6"/>
        <v>0</v>
      </c>
      <c r="E28" s="59">
        <f t="shared" si="6"/>
        <v>0</v>
      </c>
      <c r="F28" s="59">
        <f t="shared" si="6"/>
        <v>0</v>
      </c>
      <c r="G28" s="59">
        <f t="shared" si="6"/>
        <v>0</v>
      </c>
      <c r="H28" s="64">
        <f t="shared" si="6"/>
        <v>56</v>
      </c>
      <c r="I28" s="64">
        <f t="shared" si="6"/>
        <v>0</v>
      </c>
      <c r="J28" s="60">
        <f t="shared" si="6"/>
        <v>56</v>
      </c>
      <c r="L28" s="91"/>
      <c r="M28" s="91"/>
      <c r="N28" s="54"/>
      <c r="O28" s="54"/>
      <c r="Q28" s="68">
        <v>381</v>
      </c>
      <c r="R28" s="68" t="s">
        <v>64</v>
      </c>
      <c r="S28" s="73">
        <v>166666.66666666666</v>
      </c>
      <c r="T28" s="73">
        <v>166666.66666666666</v>
      </c>
      <c r="U28" s="73">
        <v>166666.66666666666</v>
      </c>
      <c r="V28" s="73">
        <v>500000</v>
      </c>
      <c r="W28" s="54"/>
      <c r="Y28" s="182"/>
    </row>
    <row r="29" spans="2:25" s="47" customFormat="1" ht="33.950000000000003" customHeight="1" x14ac:dyDescent="0.25">
      <c r="B29" s="46"/>
      <c r="C29" s="52"/>
      <c r="D29" s="52"/>
      <c r="E29" s="52"/>
      <c r="F29" s="52"/>
      <c r="G29" s="52"/>
      <c r="H29" s="52"/>
      <c r="I29" s="52"/>
      <c r="J29" s="52"/>
      <c r="L29" s="174" t="s">
        <v>234</v>
      </c>
      <c r="M29" s="91"/>
      <c r="N29" s="54"/>
      <c r="O29" s="54"/>
      <c r="Q29" s="68">
        <v>873</v>
      </c>
      <c r="R29" s="68" t="s">
        <v>65</v>
      </c>
      <c r="S29" s="73">
        <v>832763.4242496182</v>
      </c>
      <c r="T29" s="73">
        <v>832763.4242496182</v>
      </c>
      <c r="U29" s="73">
        <v>832763.4242496182</v>
      </c>
      <c r="V29" s="73">
        <v>2498290.2727488545</v>
      </c>
      <c r="W29" s="54"/>
      <c r="Y29" s="182"/>
    </row>
    <row r="30" spans="2:25" s="47" customFormat="1" ht="33.950000000000003" customHeight="1" x14ac:dyDescent="0.2">
      <c r="B30" s="46"/>
      <c r="C30" s="52"/>
      <c r="D30" s="52"/>
      <c r="E30" s="52"/>
      <c r="F30" s="52"/>
      <c r="G30" s="52"/>
      <c r="H30" s="52"/>
      <c r="I30" s="52"/>
      <c r="J30" s="52"/>
      <c r="L30" s="175" t="s">
        <v>237</v>
      </c>
      <c r="M30" s="91"/>
      <c r="N30" s="54"/>
      <c r="O30" s="54"/>
      <c r="Q30" s="68">
        <v>202</v>
      </c>
      <c r="R30" s="68" t="s">
        <v>66</v>
      </c>
      <c r="S30" s="73">
        <v>437500.27595702303</v>
      </c>
      <c r="T30" s="73">
        <v>437500.27595702297</v>
      </c>
      <c r="U30" s="73">
        <v>437500.27595702297</v>
      </c>
      <c r="V30" s="73">
        <v>1312500.8278710688</v>
      </c>
      <c r="W30" s="54"/>
      <c r="Y30" s="182"/>
    </row>
    <row r="31" spans="2:25" s="47" customFormat="1" ht="33.950000000000003" customHeight="1" x14ac:dyDescent="0.2">
      <c r="B31" s="46"/>
      <c r="C31" s="52"/>
      <c r="D31" s="52"/>
      <c r="E31" s="52"/>
      <c r="F31" s="52"/>
      <c r="G31" s="52"/>
      <c r="H31" s="52"/>
      <c r="I31" s="52"/>
      <c r="J31" s="52"/>
      <c r="L31" s="175" t="s">
        <v>240</v>
      </c>
      <c r="M31" s="91"/>
      <c r="N31" s="54"/>
      <c r="O31" s="54"/>
      <c r="Q31" s="68">
        <v>823</v>
      </c>
      <c r="R31" s="68" t="s">
        <v>67</v>
      </c>
      <c r="S31" s="73">
        <v>549726.91843168635</v>
      </c>
      <c r="T31" s="73">
        <v>549726.91843168635</v>
      </c>
      <c r="U31" s="73">
        <v>549726.91843168635</v>
      </c>
      <c r="V31" s="73">
        <v>1649180.7552950589</v>
      </c>
      <c r="W31" s="54"/>
      <c r="Y31" s="182"/>
    </row>
    <row r="32" spans="2:25" s="47" customFormat="1" ht="33.950000000000003" customHeight="1" x14ac:dyDescent="0.2">
      <c r="B32" s="46"/>
      <c r="C32" s="52"/>
      <c r="D32" s="52"/>
      <c r="E32" s="52"/>
      <c r="F32" s="52"/>
      <c r="G32" s="52"/>
      <c r="H32" s="52"/>
      <c r="I32" s="52"/>
      <c r="J32" s="52"/>
      <c r="L32" s="175" t="s">
        <v>244</v>
      </c>
      <c r="M32" s="91"/>
      <c r="N32" s="54"/>
      <c r="O32" s="54"/>
      <c r="P32" s="48"/>
      <c r="Q32" s="68">
        <v>895</v>
      </c>
      <c r="R32" s="68" t="s">
        <v>68</v>
      </c>
      <c r="S32" s="73">
        <v>197896.64242186284</v>
      </c>
      <c r="T32" s="73">
        <v>197896.64242186284</v>
      </c>
      <c r="U32" s="73">
        <v>197896.64242186284</v>
      </c>
      <c r="V32" s="73">
        <v>593689.92726558854</v>
      </c>
      <c r="W32" s="54"/>
      <c r="X32" s="48"/>
      <c r="Y32" s="182"/>
    </row>
    <row r="33" spans="2:25" s="48" customFormat="1" ht="33.950000000000003" customHeight="1" x14ac:dyDescent="0.2">
      <c r="B33" s="46"/>
      <c r="C33" s="52"/>
      <c r="D33" s="52"/>
      <c r="E33" s="52"/>
      <c r="F33" s="52"/>
      <c r="G33" s="52"/>
      <c r="H33" s="52"/>
      <c r="I33" s="52"/>
      <c r="J33" s="52"/>
      <c r="L33" s="176" t="s">
        <v>251</v>
      </c>
      <c r="M33" s="91"/>
      <c r="N33" s="54"/>
      <c r="O33" s="54"/>
      <c r="P33" s="46"/>
      <c r="Q33" s="68">
        <v>896</v>
      </c>
      <c r="R33" s="68" t="s">
        <v>69</v>
      </c>
      <c r="S33" s="73">
        <v>180458.82300225794</v>
      </c>
      <c r="T33" s="73">
        <v>180458.82300225794</v>
      </c>
      <c r="U33" s="73">
        <v>180458.82300225794</v>
      </c>
      <c r="V33" s="73">
        <v>541376.46900677378</v>
      </c>
      <c r="W33" s="54"/>
      <c r="X33" s="46"/>
      <c r="Y33" s="49"/>
    </row>
    <row r="34" spans="2:25" s="46" customFormat="1" ht="33.950000000000003" customHeight="1" x14ac:dyDescent="0.2">
      <c r="C34" s="52"/>
      <c r="D34" s="52"/>
      <c r="E34" s="52"/>
      <c r="F34" s="52"/>
      <c r="G34" s="52"/>
      <c r="H34" s="52"/>
      <c r="I34" s="52"/>
      <c r="J34" s="52"/>
      <c r="L34" s="175" t="s">
        <v>210</v>
      </c>
      <c r="M34" s="91"/>
      <c r="N34" s="54"/>
      <c r="O34" s="54"/>
      <c r="Q34" s="68">
        <v>908</v>
      </c>
      <c r="R34" s="68" t="s">
        <v>70</v>
      </c>
      <c r="S34" s="73">
        <v>637771.80633185047</v>
      </c>
      <c r="T34" s="73">
        <v>637771.80633185047</v>
      </c>
      <c r="U34" s="73">
        <v>637771.80633185047</v>
      </c>
      <c r="V34" s="73">
        <v>1913315.4189955513</v>
      </c>
      <c r="W34" s="54"/>
      <c r="Y34" s="181"/>
    </row>
    <row r="35" spans="2:25" s="46" customFormat="1" ht="33.950000000000003" customHeight="1" x14ac:dyDescent="0.2">
      <c r="C35" s="52"/>
      <c r="D35" s="52"/>
      <c r="E35" s="52"/>
      <c r="F35" s="52"/>
      <c r="G35" s="52"/>
      <c r="H35" s="52"/>
      <c r="I35" s="52"/>
      <c r="J35" s="52"/>
      <c r="L35" s="175" t="s">
        <v>257</v>
      </c>
      <c r="M35" s="91"/>
      <c r="N35" s="54"/>
      <c r="O35" s="54"/>
      <c r="Q35" s="68">
        <v>840</v>
      </c>
      <c r="R35" s="68" t="s">
        <v>71</v>
      </c>
      <c r="S35" s="73">
        <v>430929.70913124701</v>
      </c>
      <c r="T35" s="73">
        <v>430929.70913124667</v>
      </c>
      <c r="U35" s="73">
        <v>430929.70913124667</v>
      </c>
      <c r="V35" s="73">
        <v>1292789.12739374</v>
      </c>
      <c r="W35" s="54"/>
      <c r="Y35" s="181"/>
    </row>
    <row r="36" spans="2:25" s="46" customFormat="1" ht="33.950000000000003" customHeight="1" x14ac:dyDescent="0.2">
      <c r="C36" s="52"/>
      <c r="D36" s="52"/>
      <c r="E36" s="52"/>
      <c r="F36" s="52"/>
      <c r="G36" s="52"/>
      <c r="H36" s="52"/>
      <c r="I36" s="52"/>
      <c r="J36" s="52"/>
      <c r="L36" s="91"/>
      <c r="M36" s="91"/>
      <c r="N36" s="54"/>
      <c r="O36" s="54"/>
      <c r="Q36" s="68">
        <v>331</v>
      </c>
      <c r="R36" s="68" t="s">
        <v>72</v>
      </c>
      <c r="S36" s="73">
        <v>775574.390604952</v>
      </c>
      <c r="T36" s="73">
        <v>775574.390604952</v>
      </c>
      <c r="U36" s="73">
        <v>775574.390604952</v>
      </c>
      <c r="V36" s="73">
        <v>2326723.1718148561</v>
      </c>
      <c r="W36" s="54"/>
      <c r="Y36" s="181"/>
    </row>
    <row r="37" spans="2:25" s="46" customFormat="1" ht="33.950000000000003" customHeight="1" x14ac:dyDescent="0.2">
      <c r="C37" s="52"/>
      <c r="D37" s="52"/>
      <c r="E37" s="52"/>
      <c r="F37" s="52"/>
      <c r="G37" s="52"/>
      <c r="H37" s="52"/>
      <c r="I37" s="52"/>
      <c r="J37" s="52"/>
      <c r="L37" s="91"/>
      <c r="M37" s="91"/>
      <c r="N37" s="54"/>
      <c r="O37" s="54"/>
      <c r="Q37" s="68">
        <v>306</v>
      </c>
      <c r="R37" s="68" t="s">
        <v>73</v>
      </c>
      <c r="S37" s="73">
        <v>968854.59185642342</v>
      </c>
      <c r="T37" s="73">
        <v>968854.59185642342</v>
      </c>
      <c r="U37" s="73">
        <v>968854.59185642342</v>
      </c>
      <c r="V37" s="73">
        <v>2906563.7755692704</v>
      </c>
      <c r="W37" s="54"/>
      <c r="Y37" s="181"/>
    </row>
    <row r="38" spans="2:25" s="46" customFormat="1" ht="33.950000000000003" customHeight="1" x14ac:dyDescent="0.25">
      <c r="C38" s="52"/>
      <c r="D38" s="52"/>
      <c r="E38" s="52"/>
      <c r="F38" s="52"/>
      <c r="G38" s="52"/>
      <c r="H38" s="52"/>
      <c r="I38" s="52"/>
      <c r="J38" s="52"/>
      <c r="L38" s="177" t="s">
        <v>217</v>
      </c>
      <c r="M38" s="91"/>
      <c r="N38" s="54"/>
      <c r="O38" s="54"/>
      <c r="Q38" s="68">
        <v>909</v>
      </c>
      <c r="R38" s="68" t="s">
        <v>74</v>
      </c>
      <c r="S38" s="73">
        <v>166666.66666666666</v>
      </c>
      <c r="T38" s="73">
        <v>166666.66666666666</v>
      </c>
      <c r="U38" s="73">
        <v>166666.66666666666</v>
      </c>
      <c r="V38" s="73">
        <v>500000</v>
      </c>
      <c r="W38" s="54"/>
      <c r="Y38" s="181"/>
    </row>
    <row r="39" spans="2:25" s="46" customFormat="1" ht="33.950000000000003" customHeight="1" x14ac:dyDescent="0.2">
      <c r="C39" s="52"/>
      <c r="D39" s="52"/>
      <c r="E39" s="52"/>
      <c r="F39" s="52"/>
      <c r="G39" s="52"/>
      <c r="H39" s="52"/>
      <c r="I39" s="52"/>
      <c r="J39" s="52"/>
      <c r="L39" s="178" t="s">
        <v>218</v>
      </c>
      <c r="M39" s="91"/>
      <c r="N39" s="54"/>
      <c r="O39" s="54"/>
      <c r="Q39" s="68">
        <v>841</v>
      </c>
      <c r="R39" s="68" t="s">
        <v>75</v>
      </c>
      <c r="S39" s="73">
        <v>166666.66666666666</v>
      </c>
      <c r="T39" s="73">
        <v>166666.66666666666</v>
      </c>
      <c r="U39" s="73">
        <v>166666.66666666666</v>
      </c>
      <c r="V39" s="73">
        <v>500000</v>
      </c>
      <c r="W39" s="54"/>
      <c r="Y39" s="181"/>
    </row>
    <row r="40" spans="2:25" s="46" customFormat="1" ht="33.950000000000003" customHeight="1" x14ac:dyDescent="0.2">
      <c r="C40" s="52"/>
      <c r="D40" s="52"/>
      <c r="E40" s="52"/>
      <c r="F40" s="52"/>
      <c r="G40" s="52"/>
      <c r="H40" s="52"/>
      <c r="I40" s="52"/>
      <c r="J40" s="52"/>
      <c r="L40" s="178" t="s">
        <v>278</v>
      </c>
      <c r="M40" s="91"/>
      <c r="N40" s="54"/>
      <c r="O40" s="54"/>
      <c r="Q40" s="68">
        <v>831</v>
      </c>
      <c r="R40" s="68" t="s">
        <v>76</v>
      </c>
      <c r="S40" s="73">
        <v>275162.23043247027</v>
      </c>
      <c r="T40" s="73">
        <v>275162.23043247027</v>
      </c>
      <c r="U40" s="73">
        <v>275162.23043247027</v>
      </c>
      <c r="V40" s="73">
        <v>825486.69129741087</v>
      </c>
      <c r="W40" s="54"/>
      <c r="Y40" s="181"/>
    </row>
    <row r="41" spans="2:25" s="46" customFormat="1" ht="33.950000000000003" customHeight="1" x14ac:dyDescent="0.2">
      <c r="C41" s="52"/>
      <c r="D41" s="52"/>
      <c r="E41" s="52"/>
      <c r="F41" s="52"/>
      <c r="G41" s="52"/>
      <c r="H41" s="52"/>
      <c r="I41" s="52"/>
      <c r="J41" s="52"/>
      <c r="L41" s="178" t="s">
        <v>279</v>
      </c>
      <c r="M41" s="91"/>
      <c r="N41" s="54"/>
      <c r="O41" s="54"/>
      <c r="Q41" s="68">
        <v>830</v>
      </c>
      <c r="R41" s="68" t="s">
        <v>77</v>
      </c>
      <c r="S41" s="73">
        <v>427606.30559044698</v>
      </c>
      <c r="T41" s="73">
        <v>427606.30559044698</v>
      </c>
      <c r="U41" s="73">
        <v>427606.30559044698</v>
      </c>
      <c r="V41" s="73">
        <v>1282818.9167713409</v>
      </c>
      <c r="W41" s="54"/>
      <c r="Y41" s="181"/>
    </row>
    <row r="42" spans="2:25" s="46" customFormat="1" ht="33.950000000000003" customHeight="1" x14ac:dyDescent="0.2">
      <c r="C42" s="52"/>
      <c r="D42" s="52"/>
      <c r="E42" s="52"/>
      <c r="F42" s="52"/>
      <c r="G42" s="52"/>
      <c r="H42" s="52"/>
      <c r="I42" s="52"/>
      <c r="J42" s="52"/>
      <c r="L42" s="178" t="s">
        <v>280</v>
      </c>
      <c r="M42" s="91"/>
      <c r="N42" s="54"/>
      <c r="O42" s="54"/>
      <c r="Q42" s="68">
        <v>878</v>
      </c>
      <c r="R42" s="68" t="s">
        <v>78</v>
      </c>
      <c r="S42" s="73">
        <v>749284.51391679223</v>
      </c>
      <c r="T42" s="73">
        <v>749284.51391679223</v>
      </c>
      <c r="U42" s="73">
        <v>749284.51391679223</v>
      </c>
      <c r="V42" s="73">
        <v>2247853.5417503766</v>
      </c>
      <c r="W42" s="54"/>
      <c r="Y42" s="181"/>
    </row>
    <row r="43" spans="2:25" s="46" customFormat="1" ht="33.950000000000003" customHeight="1" x14ac:dyDescent="0.2">
      <c r="C43" s="52"/>
      <c r="D43" s="52"/>
      <c r="E43" s="52"/>
      <c r="F43" s="52"/>
      <c r="G43" s="52"/>
      <c r="H43" s="52"/>
      <c r="I43" s="52"/>
      <c r="J43" s="52"/>
      <c r="L43" s="178" t="s">
        <v>281</v>
      </c>
      <c r="M43" s="91"/>
      <c r="N43" s="54"/>
      <c r="O43" s="54"/>
      <c r="Q43" s="68">
        <v>371</v>
      </c>
      <c r="R43" s="68" t="s">
        <v>79</v>
      </c>
      <c r="S43" s="73">
        <v>166666.66666666666</v>
      </c>
      <c r="T43" s="73">
        <v>166666.66666666666</v>
      </c>
      <c r="U43" s="73">
        <v>166666.66666666666</v>
      </c>
      <c r="V43" s="73">
        <v>500000</v>
      </c>
      <c r="W43" s="54"/>
      <c r="Y43" s="181"/>
    </row>
    <row r="44" spans="2:25" s="46" customFormat="1" ht="33.950000000000003" customHeight="1" x14ac:dyDescent="0.2">
      <c r="C44" s="52"/>
      <c r="D44" s="52"/>
      <c r="E44" s="52"/>
      <c r="F44" s="52"/>
      <c r="G44" s="52"/>
      <c r="H44" s="52"/>
      <c r="I44" s="52"/>
      <c r="J44" s="52"/>
      <c r="L44" s="178" t="s">
        <v>283</v>
      </c>
      <c r="M44" s="91"/>
      <c r="N44" s="54"/>
      <c r="O44" s="54"/>
      <c r="Q44" s="68">
        <v>835</v>
      </c>
      <c r="R44" s="68" t="s">
        <v>80</v>
      </c>
      <c r="S44" s="73">
        <v>338317.61126210442</v>
      </c>
      <c r="T44" s="73">
        <v>338317.61126210442</v>
      </c>
      <c r="U44" s="73">
        <v>338317.61126210442</v>
      </c>
      <c r="V44" s="73">
        <v>1014952.8337863133</v>
      </c>
      <c r="W44" s="54"/>
      <c r="Y44" s="181"/>
    </row>
    <row r="45" spans="2:25" s="46" customFormat="1" ht="33.950000000000003" customHeight="1" x14ac:dyDescent="0.2">
      <c r="C45" s="52"/>
      <c r="D45" s="52"/>
      <c r="E45" s="52"/>
      <c r="F45" s="52"/>
      <c r="G45" s="52"/>
      <c r="H45" s="52"/>
      <c r="I45" s="52"/>
      <c r="J45" s="52"/>
      <c r="L45" s="178" t="s">
        <v>282</v>
      </c>
      <c r="M45" s="91"/>
      <c r="N45" s="54"/>
      <c r="O45" s="54"/>
      <c r="Q45" s="68">
        <v>332</v>
      </c>
      <c r="R45" s="68" t="s">
        <v>81</v>
      </c>
      <c r="S45" s="73">
        <v>243843.36381614945</v>
      </c>
      <c r="T45" s="73">
        <v>243843.36381614945</v>
      </c>
      <c r="U45" s="73">
        <v>243843.36381614945</v>
      </c>
      <c r="V45" s="73">
        <v>731530.09144844837</v>
      </c>
      <c r="W45" s="54"/>
      <c r="Y45" s="181"/>
    </row>
    <row r="46" spans="2:25" s="46" customFormat="1" ht="33.950000000000003" customHeight="1" x14ac:dyDescent="0.2">
      <c r="C46" s="52"/>
      <c r="D46" s="52"/>
      <c r="E46" s="52"/>
      <c r="F46" s="52"/>
      <c r="G46" s="52"/>
      <c r="H46" s="52"/>
      <c r="I46" s="52"/>
      <c r="J46" s="52"/>
      <c r="L46" s="178" t="s">
        <v>284</v>
      </c>
      <c r="M46" s="91"/>
      <c r="N46" s="54"/>
      <c r="O46" s="54"/>
      <c r="Q46" s="68">
        <v>307</v>
      </c>
      <c r="R46" s="68" t="s">
        <v>82</v>
      </c>
      <c r="S46" s="73">
        <v>480478.43837408518</v>
      </c>
      <c r="T46" s="73">
        <v>480478.43837408518</v>
      </c>
      <c r="U46" s="73">
        <v>480478.43837408518</v>
      </c>
      <c r="V46" s="73">
        <v>1441435.3151222556</v>
      </c>
      <c r="W46" s="54"/>
      <c r="Y46" s="181"/>
    </row>
    <row r="47" spans="2:25" s="46" customFormat="1" ht="33.950000000000003" customHeight="1" x14ac:dyDescent="0.2">
      <c r="C47" s="52"/>
      <c r="D47" s="52"/>
      <c r="E47" s="52"/>
      <c r="F47" s="52"/>
      <c r="G47" s="52"/>
      <c r="H47" s="52"/>
      <c r="I47" s="52"/>
      <c r="J47" s="52"/>
      <c r="L47" s="91"/>
      <c r="M47" s="91"/>
      <c r="N47" s="54"/>
      <c r="O47" s="54"/>
      <c r="Q47" s="68">
        <v>811</v>
      </c>
      <c r="R47" s="68" t="s">
        <v>83</v>
      </c>
      <c r="S47" s="73">
        <v>166666.66666666666</v>
      </c>
      <c r="T47" s="73">
        <v>166666.66666666666</v>
      </c>
      <c r="U47" s="73">
        <v>166666.66666666666</v>
      </c>
      <c r="V47" s="73">
        <v>500000</v>
      </c>
      <c r="W47" s="54"/>
      <c r="Y47" s="181"/>
    </row>
    <row r="48" spans="2:25" s="46" customFormat="1" ht="33.950000000000003" customHeight="1" x14ac:dyDescent="0.2">
      <c r="C48" s="52"/>
      <c r="D48" s="52"/>
      <c r="E48" s="52"/>
      <c r="F48" s="52"/>
      <c r="G48" s="52"/>
      <c r="H48" s="52"/>
      <c r="I48" s="52"/>
      <c r="J48" s="52"/>
      <c r="L48" s="91"/>
      <c r="M48" s="91"/>
      <c r="N48" s="54"/>
      <c r="O48" s="54"/>
      <c r="Q48" s="68">
        <v>845</v>
      </c>
      <c r="R48" s="68" t="s">
        <v>84</v>
      </c>
      <c r="S48" s="73">
        <v>603659.26686731819</v>
      </c>
      <c r="T48" s="73">
        <v>603659.26686731819</v>
      </c>
      <c r="U48" s="73">
        <v>603659.26686731819</v>
      </c>
      <c r="V48" s="73">
        <v>1810977.8006019546</v>
      </c>
      <c r="W48" s="54"/>
      <c r="Y48" s="181"/>
    </row>
    <row r="49" spans="3:25" s="46" customFormat="1" ht="33.950000000000003" customHeight="1" x14ac:dyDescent="0.2">
      <c r="C49" s="52"/>
      <c r="D49" s="52"/>
      <c r="E49" s="52"/>
      <c r="F49" s="52"/>
      <c r="G49" s="52"/>
      <c r="H49" s="52"/>
      <c r="I49" s="52"/>
      <c r="J49" s="52"/>
      <c r="L49" s="91"/>
      <c r="M49" s="91"/>
      <c r="N49" s="54"/>
      <c r="O49" s="54"/>
      <c r="Q49" s="68">
        <v>308</v>
      </c>
      <c r="R49" s="68" t="s">
        <v>85</v>
      </c>
      <c r="S49" s="73">
        <v>851655.2218305649</v>
      </c>
      <c r="T49" s="73">
        <v>851655.2218305649</v>
      </c>
      <c r="U49" s="73">
        <v>851655.2218305649</v>
      </c>
      <c r="V49" s="73">
        <v>2554965.6654916946</v>
      </c>
      <c r="W49" s="54"/>
      <c r="Y49" s="181"/>
    </row>
    <row r="50" spans="3:25" s="46" customFormat="1" ht="33.950000000000003" customHeight="1" x14ac:dyDescent="0.2">
      <c r="C50" s="52"/>
      <c r="D50" s="52"/>
      <c r="E50" s="52"/>
      <c r="F50" s="52"/>
      <c r="G50" s="52"/>
      <c r="H50" s="52"/>
      <c r="I50" s="52"/>
      <c r="J50" s="52"/>
      <c r="L50" s="91"/>
      <c r="M50" s="91"/>
      <c r="N50" s="54"/>
      <c r="O50" s="54"/>
      <c r="Q50" s="68">
        <v>881</v>
      </c>
      <c r="R50" s="68" t="s">
        <v>86</v>
      </c>
      <c r="S50" s="73">
        <v>1916012.569778475</v>
      </c>
      <c r="T50" s="73">
        <v>1916012.569778475</v>
      </c>
      <c r="U50" s="73">
        <v>1916012.569778475</v>
      </c>
      <c r="V50" s="73">
        <v>5748037.7093354249</v>
      </c>
      <c r="W50" s="54"/>
      <c r="Y50" s="181"/>
    </row>
    <row r="51" spans="3:25" s="46" customFormat="1" ht="33.950000000000003" customHeight="1" x14ac:dyDescent="0.2">
      <c r="C51" s="52"/>
      <c r="D51" s="52"/>
      <c r="E51" s="52"/>
      <c r="F51" s="52"/>
      <c r="G51" s="52"/>
      <c r="H51" s="52"/>
      <c r="I51" s="52"/>
      <c r="J51" s="52"/>
      <c r="L51" s="91"/>
      <c r="M51" s="91"/>
      <c r="N51" s="54"/>
      <c r="O51" s="54"/>
      <c r="Q51" s="68">
        <v>390</v>
      </c>
      <c r="R51" s="68" t="s">
        <v>87</v>
      </c>
      <c r="S51" s="73">
        <v>166666.66666666666</v>
      </c>
      <c r="T51" s="73">
        <v>166666.66666666666</v>
      </c>
      <c r="U51" s="73">
        <v>166666.66666666666</v>
      </c>
      <c r="V51" s="73">
        <v>500000</v>
      </c>
      <c r="W51" s="54"/>
      <c r="Y51" s="181"/>
    </row>
    <row r="52" spans="3:25" s="46" customFormat="1" ht="33.950000000000003" customHeight="1" x14ac:dyDescent="0.2">
      <c r="C52" s="52"/>
      <c r="D52" s="52"/>
      <c r="E52" s="52"/>
      <c r="F52" s="52"/>
      <c r="G52" s="52"/>
      <c r="H52" s="52"/>
      <c r="I52" s="52"/>
      <c r="J52" s="52"/>
      <c r="L52" s="91"/>
      <c r="M52" s="91"/>
      <c r="N52" s="54"/>
      <c r="O52" s="54"/>
      <c r="Q52" s="68">
        <v>916</v>
      </c>
      <c r="R52" s="68" t="s">
        <v>88</v>
      </c>
      <c r="S52" s="73">
        <v>650092.02151397744</v>
      </c>
      <c r="T52" s="73">
        <v>650092.02151397744</v>
      </c>
      <c r="U52" s="73">
        <v>650092.02151397744</v>
      </c>
      <c r="V52" s="73">
        <v>1950276.0645419322</v>
      </c>
      <c r="W52" s="54"/>
      <c r="Y52" s="181"/>
    </row>
    <row r="53" spans="3:25" s="46" customFormat="1" ht="33.950000000000003" customHeight="1" x14ac:dyDescent="0.2">
      <c r="C53" s="52"/>
      <c r="D53" s="52"/>
      <c r="E53" s="52"/>
      <c r="F53" s="52"/>
      <c r="G53" s="52"/>
      <c r="H53" s="52"/>
      <c r="I53" s="52"/>
      <c r="J53" s="52"/>
      <c r="L53" s="91"/>
      <c r="M53" s="91"/>
      <c r="N53" s="54"/>
      <c r="O53" s="54"/>
      <c r="Q53" s="68">
        <v>203</v>
      </c>
      <c r="R53" s="68" t="s">
        <v>89</v>
      </c>
      <c r="S53" s="73">
        <v>680999.36977144785</v>
      </c>
      <c r="T53" s="73">
        <v>680999.36977144785</v>
      </c>
      <c r="U53" s="73">
        <v>680999.36977144785</v>
      </c>
      <c r="V53" s="73">
        <v>2042998.1093143434</v>
      </c>
      <c r="W53" s="54"/>
      <c r="Y53" s="181"/>
    </row>
    <row r="54" spans="3:25" s="46" customFormat="1" ht="33.950000000000003" customHeight="1" x14ac:dyDescent="0.2">
      <c r="C54" s="52"/>
      <c r="D54" s="52"/>
      <c r="E54" s="52"/>
      <c r="F54" s="52"/>
      <c r="G54" s="52"/>
      <c r="H54" s="52"/>
      <c r="I54" s="52"/>
      <c r="J54" s="52"/>
      <c r="L54" s="91"/>
      <c r="M54" s="91"/>
      <c r="N54" s="54"/>
      <c r="O54" s="54"/>
      <c r="Q54" s="68">
        <v>204</v>
      </c>
      <c r="R54" s="68" t="s">
        <v>90</v>
      </c>
      <c r="S54" s="73">
        <v>662722.26446519722</v>
      </c>
      <c r="T54" s="73">
        <v>662722.26446519722</v>
      </c>
      <c r="U54" s="73">
        <v>662722.26446519722</v>
      </c>
      <c r="V54" s="73">
        <v>1988166.7933955917</v>
      </c>
      <c r="W54" s="54"/>
      <c r="Y54" s="181"/>
    </row>
    <row r="55" spans="3:25" s="46" customFormat="1" ht="33.950000000000003" customHeight="1" x14ac:dyDescent="0.2">
      <c r="C55" s="52"/>
      <c r="D55" s="52"/>
      <c r="E55" s="52"/>
      <c r="F55" s="52"/>
      <c r="G55" s="52"/>
      <c r="H55" s="52"/>
      <c r="I55" s="52"/>
      <c r="J55" s="52"/>
      <c r="L55" s="91"/>
      <c r="M55" s="91"/>
      <c r="N55" s="54"/>
      <c r="O55" s="54"/>
      <c r="Q55" s="68">
        <v>876</v>
      </c>
      <c r="R55" s="68" t="s">
        <v>91</v>
      </c>
      <c r="S55" s="73">
        <v>166666.66666666666</v>
      </c>
      <c r="T55" s="73">
        <v>166666.66666666666</v>
      </c>
      <c r="U55" s="73">
        <v>166666.66666666666</v>
      </c>
      <c r="V55" s="73">
        <v>500000</v>
      </c>
      <c r="W55" s="54"/>
      <c r="Y55" s="181"/>
    </row>
    <row r="56" spans="3:25" s="46" customFormat="1" ht="33.950000000000003" customHeight="1" x14ac:dyDescent="0.2">
      <c r="C56" s="52"/>
      <c r="D56" s="52"/>
      <c r="E56" s="52"/>
      <c r="F56" s="52"/>
      <c r="G56" s="52"/>
      <c r="H56" s="52"/>
      <c r="I56" s="52"/>
      <c r="J56" s="52"/>
      <c r="L56" s="91"/>
      <c r="M56" s="91"/>
      <c r="N56" s="54"/>
      <c r="O56" s="54"/>
      <c r="Q56" s="68">
        <v>205</v>
      </c>
      <c r="R56" s="68" t="s">
        <v>92</v>
      </c>
      <c r="S56" s="73">
        <v>166666.66666666666</v>
      </c>
      <c r="T56" s="73">
        <v>166666.66666666666</v>
      </c>
      <c r="U56" s="73">
        <v>166666.66666666666</v>
      </c>
      <c r="V56" s="73">
        <v>500000</v>
      </c>
      <c r="W56" s="54"/>
      <c r="Y56" s="181"/>
    </row>
    <row r="57" spans="3:25" s="46" customFormat="1" ht="33.950000000000003" customHeight="1" x14ac:dyDescent="0.2">
      <c r="C57" s="52"/>
      <c r="D57" s="52"/>
      <c r="E57" s="52"/>
      <c r="F57" s="52"/>
      <c r="G57" s="52"/>
      <c r="H57" s="52"/>
      <c r="I57" s="52"/>
      <c r="J57" s="52"/>
      <c r="L57" s="91"/>
      <c r="M57" s="91"/>
      <c r="N57" s="54"/>
      <c r="O57" s="54"/>
      <c r="Q57" s="68">
        <v>850</v>
      </c>
      <c r="R57" s="68" t="s">
        <v>93</v>
      </c>
      <c r="S57" s="73">
        <v>1262401.2299313999</v>
      </c>
      <c r="T57" s="73">
        <v>1262401.2299313999</v>
      </c>
      <c r="U57" s="73">
        <v>1262401.2299313999</v>
      </c>
      <c r="V57" s="73">
        <v>3787203.6897942</v>
      </c>
      <c r="W57" s="54"/>
      <c r="Y57" s="181"/>
    </row>
    <row r="58" spans="3:25" s="46" customFormat="1" ht="33.950000000000003" customHeight="1" x14ac:dyDescent="0.2">
      <c r="C58" s="52"/>
      <c r="D58" s="52"/>
      <c r="E58" s="52"/>
      <c r="F58" s="52"/>
      <c r="G58" s="52"/>
      <c r="H58" s="52"/>
      <c r="I58" s="52"/>
      <c r="J58" s="52"/>
      <c r="L58" s="91"/>
      <c r="M58" s="91"/>
      <c r="N58" s="54"/>
      <c r="O58" s="54"/>
      <c r="Q58" s="68">
        <v>309</v>
      </c>
      <c r="R58" s="68" t="s">
        <v>94</v>
      </c>
      <c r="S58" s="73">
        <v>212735.07293834651</v>
      </c>
      <c r="T58" s="73">
        <v>212735.07293834651</v>
      </c>
      <c r="U58" s="73">
        <v>212735.07293834651</v>
      </c>
      <c r="V58" s="73">
        <v>638205.21881503949</v>
      </c>
      <c r="W58" s="54"/>
      <c r="Y58" s="181"/>
    </row>
    <row r="59" spans="3:25" s="46" customFormat="1" ht="33.950000000000003" customHeight="1" x14ac:dyDescent="0.2">
      <c r="C59" s="52"/>
      <c r="D59" s="52"/>
      <c r="E59" s="52"/>
      <c r="F59" s="52"/>
      <c r="G59" s="52"/>
      <c r="H59" s="52"/>
      <c r="I59" s="52"/>
      <c r="J59" s="52"/>
      <c r="L59" s="91"/>
      <c r="M59" s="91"/>
      <c r="N59" s="54"/>
      <c r="O59" s="54"/>
      <c r="Q59" s="68">
        <v>310</v>
      </c>
      <c r="R59" s="68" t="s">
        <v>95</v>
      </c>
      <c r="S59" s="73">
        <v>620575.77854975953</v>
      </c>
      <c r="T59" s="73">
        <v>620575.77854975953</v>
      </c>
      <c r="U59" s="73">
        <v>620575.77854975953</v>
      </c>
      <c r="V59" s="73">
        <v>1861727.3356492787</v>
      </c>
      <c r="W59" s="54"/>
      <c r="Y59" s="181"/>
    </row>
    <row r="60" spans="3:25" s="46" customFormat="1" ht="33.950000000000003" customHeight="1" x14ac:dyDescent="0.2">
      <c r="C60" s="52"/>
      <c r="D60" s="52"/>
      <c r="E60" s="52"/>
      <c r="F60" s="52"/>
      <c r="G60" s="52"/>
      <c r="H60" s="52"/>
      <c r="I60" s="52"/>
      <c r="J60" s="52"/>
      <c r="L60" s="91"/>
      <c r="M60" s="91"/>
      <c r="N60" s="54"/>
      <c r="O60" s="54"/>
      <c r="Q60" s="68">
        <v>805</v>
      </c>
      <c r="R60" s="68" t="s">
        <v>96</v>
      </c>
      <c r="S60" s="73">
        <v>166666.66666666666</v>
      </c>
      <c r="T60" s="73">
        <v>166666.66666666666</v>
      </c>
      <c r="U60" s="73">
        <v>166666.66666666666</v>
      </c>
      <c r="V60" s="73">
        <v>500000</v>
      </c>
      <c r="W60" s="54"/>
      <c r="Y60" s="181"/>
    </row>
    <row r="61" spans="3:25" s="46" customFormat="1" ht="33.950000000000003" customHeight="1" x14ac:dyDescent="0.2">
      <c r="C61" s="52"/>
      <c r="D61" s="52"/>
      <c r="E61" s="52"/>
      <c r="F61" s="52"/>
      <c r="G61" s="52"/>
      <c r="H61" s="52"/>
      <c r="I61" s="52"/>
      <c r="J61" s="52"/>
      <c r="L61" s="91"/>
      <c r="M61" s="91"/>
      <c r="N61" s="54"/>
      <c r="O61" s="54"/>
      <c r="Q61" s="68">
        <v>311</v>
      </c>
      <c r="R61" s="68" t="s">
        <v>97</v>
      </c>
      <c r="S61" s="73">
        <v>857386.04502053966</v>
      </c>
      <c r="T61" s="73">
        <v>857386.04502053966</v>
      </c>
      <c r="U61" s="73">
        <v>857386.04502053966</v>
      </c>
      <c r="V61" s="73">
        <v>2572158.1350616189</v>
      </c>
      <c r="W61" s="54"/>
      <c r="Y61" s="181"/>
    </row>
    <row r="62" spans="3:25" s="46" customFormat="1" ht="33.950000000000003" customHeight="1" x14ac:dyDescent="0.2">
      <c r="C62" s="52"/>
      <c r="D62" s="52"/>
      <c r="E62" s="52"/>
      <c r="F62" s="52"/>
      <c r="G62" s="52"/>
      <c r="H62" s="52"/>
      <c r="I62" s="52"/>
      <c r="J62" s="52"/>
      <c r="L62" s="91"/>
      <c r="M62" s="91"/>
      <c r="N62" s="54"/>
      <c r="O62" s="54"/>
      <c r="Q62" s="68">
        <v>884</v>
      </c>
      <c r="R62" s="68" t="s">
        <v>98</v>
      </c>
      <c r="S62" s="73">
        <v>166666.66666666666</v>
      </c>
      <c r="T62" s="73">
        <v>166666.66666666666</v>
      </c>
      <c r="U62" s="73">
        <v>166666.66666666666</v>
      </c>
      <c r="V62" s="73">
        <v>500000</v>
      </c>
      <c r="W62" s="54"/>
      <c r="Y62" s="181"/>
    </row>
    <row r="63" spans="3:25" s="46" customFormat="1" ht="33.950000000000003" customHeight="1" x14ac:dyDescent="0.2">
      <c r="C63" s="52"/>
      <c r="D63" s="52"/>
      <c r="E63" s="52"/>
      <c r="F63" s="52"/>
      <c r="G63" s="52"/>
      <c r="H63" s="52"/>
      <c r="I63" s="52"/>
      <c r="J63" s="52"/>
      <c r="L63" s="91"/>
      <c r="M63" s="91"/>
      <c r="N63" s="54"/>
      <c r="O63" s="54"/>
      <c r="Q63" s="68">
        <v>919</v>
      </c>
      <c r="R63" s="68" t="s">
        <v>99</v>
      </c>
      <c r="S63" s="73">
        <v>2197224.5652328874</v>
      </c>
      <c r="T63" s="73">
        <v>2197224.5652328874</v>
      </c>
      <c r="U63" s="73">
        <v>2197224.5652328874</v>
      </c>
      <c r="V63" s="73">
        <v>6591673.6956986627</v>
      </c>
      <c r="W63" s="54"/>
      <c r="Y63" s="181"/>
    </row>
    <row r="64" spans="3:25" ht="33.950000000000003" customHeight="1" x14ac:dyDescent="0.25">
      <c r="Q64" s="68">
        <v>312</v>
      </c>
      <c r="R64" s="68" t="s">
        <v>100</v>
      </c>
      <c r="S64" s="73">
        <v>971963.84662063641</v>
      </c>
      <c r="T64" s="73">
        <v>971963.84662063641</v>
      </c>
      <c r="U64" s="73">
        <v>971963.84662063641</v>
      </c>
      <c r="V64" s="73">
        <v>2915891.5398619091</v>
      </c>
    </row>
    <row r="65" spans="17:22" ht="33.950000000000003" customHeight="1" x14ac:dyDescent="0.25">
      <c r="Q65" s="68">
        <v>313</v>
      </c>
      <c r="R65" s="68" t="s">
        <v>101</v>
      </c>
      <c r="S65" s="73">
        <v>721492.93639958545</v>
      </c>
      <c r="T65" s="73">
        <v>721492.93639958545</v>
      </c>
      <c r="U65" s="73">
        <v>721492.93639958545</v>
      </c>
      <c r="V65" s="73">
        <v>2164478.8091987562</v>
      </c>
    </row>
    <row r="66" spans="17:22" ht="33.950000000000003" customHeight="1" x14ac:dyDescent="0.25">
      <c r="Q66" s="68">
        <v>921</v>
      </c>
      <c r="R66" s="68" t="s">
        <v>102</v>
      </c>
      <c r="S66" s="73">
        <v>166666.66666666666</v>
      </c>
      <c r="T66" s="73">
        <v>166666.66666666666</v>
      </c>
      <c r="U66" s="73">
        <v>166666.66666666666</v>
      </c>
      <c r="V66" s="73">
        <v>500000</v>
      </c>
    </row>
    <row r="67" spans="17:22" ht="33.950000000000003" customHeight="1" x14ac:dyDescent="0.25">
      <c r="Q67" s="68">
        <v>206</v>
      </c>
      <c r="R67" s="68" t="s">
        <v>103</v>
      </c>
      <c r="S67" s="73">
        <v>442448.54450590885</v>
      </c>
      <c r="T67" s="73">
        <v>442448.54450590885</v>
      </c>
      <c r="U67" s="73">
        <v>442448.54450590885</v>
      </c>
      <c r="V67" s="73">
        <v>1327345.6335177266</v>
      </c>
    </row>
    <row r="68" spans="17:22" ht="33.950000000000003" customHeight="1" x14ac:dyDescent="0.25">
      <c r="Q68" s="68">
        <v>207</v>
      </c>
      <c r="R68" s="68" t="s">
        <v>104</v>
      </c>
      <c r="S68" s="73">
        <v>166666.66666666666</v>
      </c>
      <c r="T68" s="73">
        <v>166666.66666666666</v>
      </c>
      <c r="U68" s="73">
        <v>166666.66666666666</v>
      </c>
      <c r="V68" s="73">
        <v>500000</v>
      </c>
    </row>
    <row r="69" spans="17:22" ht="33.950000000000003" customHeight="1" x14ac:dyDescent="0.25">
      <c r="Q69" s="68">
        <v>886</v>
      </c>
      <c r="R69" s="68" t="s">
        <v>105</v>
      </c>
      <c r="S69" s="73">
        <v>2192654.5012811548</v>
      </c>
      <c r="T69" s="73">
        <v>2192654.5012811548</v>
      </c>
      <c r="U69" s="73">
        <v>2192654.5012811548</v>
      </c>
      <c r="V69" s="73">
        <v>6577963.5038434649</v>
      </c>
    </row>
    <row r="70" spans="17:22" ht="33.950000000000003" customHeight="1" x14ac:dyDescent="0.25">
      <c r="Q70" s="68">
        <v>810</v>
      </c>
      <c r="R70" s="68" t="s">
        <v>106</v>
      </c>
      <c r="S70" s="73">
        <v>233138.95317370704</v>
      </c>
      <c r="T70" s="73">
        <v>233138.95317370704</v>
      </c>
      <c r="U70" s="73">
        <v>233138.95317370704</v>
      </c>
      <c r="V70" s="73">
        <v>699416.85952112114</v>
      </c>
    </row>
    <row r="71" spans="17:22" ht="33.950000000000003" customHeight="1" x14ac:dyDescent="0.25">
      <c r="Q71" s="68">
        <v>314</v>
      </c>
      <c r="R71" s="68" t="s">
        <v>107</v>
      </c>
      <c r="S71" s="73">
        <v>562816.03546884097</v>
      </c>
      <c r="T71" s="73">
        <v>562816.03546884097</v>
      </c>
      <c r="U71" s="73">
        <v>562816.03546884097</v>
      </c>
      <c r="V71" s="73">
        <v>1688448.1064065229</v>
      </c>
    </row>
    <row r="72" spans="17:22" ht="30" customHeight="1" x14ac:dyDescent="0.25">
      <c r="Q72" s="68">
        <v>382</v>
      </c>
      <c r="R72" s="68" t="s">
        <v>108</v>
      </c>
      <c r="S72" s="73">
        <v>352244.08311450761</v>
      </c>
      <c r="T72" s="73">
        <v>352244.08311450761</v>
      </c>
      <c r="U72" s="73">
        <v>352244.08311450761</v>
      </c>
      <c r="V72" s="73">
        <v>1056732.2493435228</v>
      </c>
    </row>
    <row r="73" spans="17:22" ht="30" customHeight="1" x14ac:dyDescent="0.25">
      <c r="Q73" s="68">
        <v>340</v>
      </c>
      <c r="R73" s="68" t="s">
        <v>109</v>
      </c>
      <c r="S73" s="73">
        <v>166666.66666666666</v>
      </c>
      <c r="T73" s="73">
        <v>166666.66666666666</v>
      </c>
      <c r="U73" s="73">
        <v>166666.66666666666</v>
      </c>
      <c r="V73" s="73">
        <v>500000</v>
      </c>
    </row>
    <row r="74" spans="17:22" ht="30" customHeight="1" x14ac:dyDescent="0.25">
      <c r="Q74" s="68">
        <v>208</v>
      </c>
      <c r="R74" s="68" t="s">
        <v>110</v>
      </c>
      <c r="S74" s="73">
        <v>393908.82231131243</v>
      </c>
      <c r="T74" s="73">
        <v>393908.82231131243</v>
      </c>
      <c r="U74" s="73">
        <v>393908.82231131243</v>
      </c>
      <c r="V74" s="73">
        <v>1181726.4669339373</v>
      </c>
    </row>
    <row r="75" spans="17:22" ht="30" customHeight="1" x14ac:dyDescent="0.25">
      <c r="Q75" s="68">
        <v>888</v>
      </c>
      <c r="R75" s="68" t="s">
        <v>111</v>
      </c>
      <c r="S75" s="73">
        <v>683199.66811310896</v>
      </c>
      <c r="T75" s="73">
        <v>683199.66811310896</v>
      </c>
      <c r="U75" s="73">
        <v>683199.66811310896</v>
      </c>
      <c r="V75" s="73">
        <v>2049599.0043393269</v>
      </c>
    </row>
    <row r="76" spans="17:22" ht="30" customHeight="1" x14ac:dyDescent="0.25">
      <c r="Q76" s="68">
        <v>383</v>
      </c>
      <c r="R76" s="68" t="s">
        <v>112</v>
      </c>
      <c r="S76" s="73">
        <v>1079028.7296684366</v>
      </c>
      <c r="T76" s="73">
        <v>1079028.7296684366</v>
      </c>
      <c r="U76" s="73">
        <v>1079028.7296684366</v>
      </c>
      <c r="V76" s="73">
        <v>3237086.1890053097</v>
      </c>
    </row>
    <row r="77" spans="17:22" ht="30" customHeight="1" x14ac:dyDescent="0.25">
      <c r="Q77" s="68">
        <v>856</v>
      </c>
      <c r="R77" s="68" t="s">
        <v>113</v>
      </c>
      <c r="S77" s="73">
        <v>524722.9814811101</v>
      </c>
      <c r="T77" s="73">
        <v>524722.9814811101</v>
      </c>
      <c r="U77" s="73">
        <v>524722.9814811101</v>
      </c>
      <c r="V77" s="73">
        <v>1574168.9444433302</v>
      </c>
    </row>
    <row r="78" spans="17:22" ht="30" customHeight="1" x14ac:dyDescent="0.25">
      <c r="Q78" s="68">
        <v>855</v>
      </c>
      <c r="R78" s="68" t="s">
        <v>114</v>
      </c>
      <c r="S78" s="73">
        <v>709069.46820083179</v>
      </c>
      <c r="T78" s="73">
        <v>709069.46820083179</v>
      </c>
      <c r="U78" s="73">
        <v>709069.46820083179</v>
      </c>
      <c r="V78" s="73">
        <v>2127208.4046024955</v>
      </c>
    </row>
    <row r="79" spans="17:22" ht="30" customHeight="1" x14ac:dyDescent="0.25">
      <c r="Q79" s="68">
        <v>209</v>
      </c>
      <c r="R79" s="68" t="s">
        <v>115</v>
      </c>
      <c r="S79" s="73">
        <v>773332.77437750588</v>
      </c>
      <c r="T79" s="73">
        <v>773332.77437750588</v>
      </c>
      <c r="U79" s="73">
        <v>773332.77437750588</v>
      </c>
      <c r="V79" s="73">
        <v>2319998.3231325177</v>
      </c>
    </row>
    <row r="80" spans="17:22" ht="30" customHeight="1" x14ac:dyDescent="0.25">
      <c r="Q80" s="68">
        <v>925</v>
      </c>
      <c r="R80" s="68" t="s">
        <v>116</v>
      </c>
      <c r="S80" s="73">
        <v>771411.50473455375</v>
      </c>
      <c r="T80" s="73">
        <v>771411.50473455375</v>
      </c>
      <c r="U80" s="73">
        <v>771411.50473455375</v>
      </c>
      <c r="V80" s="73">
        <v>2314234.5142036611</v>
      </c>
    </row>
    <row r="81" spans="17:22" ht="30" customHeight="1" x14ac:dyDescent="0.25">
      <c r="Q81" s="68">
        <v>341</v>
      </c>
      <c r="R81" s="68" t="s">
        <v>117</v>
      </c>
      <c r="S81" s="73">
        <v>514481.82597333984</v>
      </c>
      <c r="T81" s="73">
        <v>514481.82597333984</v>
      </c>
      <c r="U81" s="73">
        <v>514481.82597333984</v>
      </c>
      <c r="V81" s="73">
        <v>1543445.4779200195</v>
      </c>
    </row>
    <row r="82" spans="17:22" ht="30" customHeight="1" x14ac:dyDescent="0.25">
      <c r="Q82" s="68">
        <v>821</v>
      </c>
      <c r="R82" s="68" t="s">
        <v>118</v>
      </c>
      <c r="S82" s="73">
        <v>429455.26939659083</v>
      </c>
      <c r="T82" s="73">
        <v>429455.26939659083</v>
      </c>
      <c r="U82" s="73">
        <v>429455.26939659083</v>
      </c>
      <c r="V82" s="73">
        <v>1288365.8081897725</v>
      </c>
    </row>
    <row r="83" spans="17:22" ht="30" customHeight="1" x14ac:dyDescent="0.25">
      <c r="Q83" s="68">
        <v>352</v>
      </c>
      <c r="R83" s="68" t="s">
        <v>119</v>
      </c>
      <c r="S83" s="73">
        <v>831145.09745642741</v>
      </c>
      <c r="T83" s="73">
        <v>831145.09745642741</v>
      </c>
      <c r="U83" s="73">
        <v>831145.09745642741</v>
      </c>
      <c r="V83" s="73">
        <v>2493435.2923692823</v>
      </c>
    </row>
    <row r="84" spans="17:22" ht="30" customHeight="1" x14ac:dyDescent="0.25">
      <c r="Q84" s="68">
        <v>887</v>
      </c>
      <c r="R84" s="68" t="s">
        <v>120</v>
      </c>
      <c r="S84" s="73">
        <v>459324.74831593951</v>
      </c>
      <c r="T84" s="73">
        <v>459324.74831593951</v>
      </c>
      <c r="U84" s="73">
        <v>459324.74831593951</v>
      </c>
      <c r="V84" s="73">
        <v>1377974.2449478186</v>
      </c>
    </row>
    <row r="85" spans="17:22" ht="30" customHeight="1" x14ac:dyDescent="0.25">
      <c r="Q85" s="68">
        <v>315</v>
      </c>
      <c r="R85" s="68" t="s">
        <v>121</v>
      </c>
      <c r="S85" s="73">
        <v>491430.24113176554</v>
      </c>
      <c r="T85" s="73">
        <v>491430.24113176554</v>
      </c>
      <c r="U85" s="73">
        <v>491430.24113176554</v>
      </c>
      <c r="V85" s="73">
        <v>1474290.7233952966</v>
      </c>
    </row>
    <row r="86" spans="17:22" ht="30" customHeight="1" x14ac:dyDescent="0.25">
      <c r="Q86" s="68">
        <v>806</v>
      </c>
      <c r="R86" s="68" t="s">
        <v>122</v>
      </c>
      <c r="S86" s="73">
        <v>166666.66666666666</v>
      </c>
      <c r="T86" s="73">
        <v>166666.66666666666</v>
      </c>
      <c r="U86" s="73">
        <v>166666.66666666666</v>
      </c>
      <c r="V86" s="73">
        <v>500000</v>
      </c>
    </row>
    <row r="87" spans="17:22" ht="30" customHeight="1" x14ac:dyDescent="0.25">
      <c r="Q87" s="68">
        <v>826</v>
      </c>
      <c r="R87" s="68" t="s">
        <v>123</v>
      </c>
      <c r="S87" s="73">
        <v>635366.08053993958</v>
      </c>
      <c r="T87" s="73">
        <v>635366.08053993958</v>
      </c>
      <c r="U87" s="73">
        <v>635366.08053993958</v>
      </c>
      <c r="V87" s="73">
        <v>1906098.2416198188</v>
      </c>
    </row>
    <row r="88" spans="17:22" ht="30" customHeight="1" x14ac:dyDescent="0.25">
      <c r="Q88" s="68">
        <v>391</v>
      </c>
      <c r="R88" s="68" t="s">
        <v>124</v>
      </c>
      <c r="S88" s="73">
        <v>314415.23379459424</v>
      </c>
      <c r="T88" s="73">
        <v>314415.23379459424</v>
      </c>
      <c r="U88" s="73">
        <v>314415.23379459424</v>
      </c>
      <c r="V88" s="73">
        <v>943245.70138378278</v>
      </c>
    </row>
    <row r="89" spans="17:22" ht="30" customHeight="1" x14ac:dyDescent="0.25">
      <c r="Q89" s="68">
        <v>316</v>
      </c>
      <c r="R89" s="68" t="s">
        <v>125</v>
      </c>
      <c r="S89" s="73">
        <v>746759.71218340471</v>
      </c>
      <c r="T89" s="73">
        <v>746759.71218340471</v>
      </c>
      <c r="U89" s="73">
        <v>746759.71218340471</v>
      </c>
      <c r="V89" s="73">
        <v>2240279.1365502141</v>
      </c>
    </row>
    <row r="90" spans="17:22" ht="30" customHeight="1" x14ac:dyDescent="0.25">
      <c r="Q90" s="68">
        <v>926</v>
      </c>
      <c r="R90" s="68" t="s">
        <v>126</v>
      </c>
      <c r="S90" s="73">
        <v>908832.44109883357</v>
      </c>
      <c r="T90" s="73">
        <v>908832.44109883357</v>
      </c>
      <c r="U90" s="73">
        <v>908832.44109883357</v>
      </c>
      <c r="V90" s="73">
        <v>2726497.3232965008</v>
      </c>
    </row>
    <row r="91" spans="17:22" ht="30" customHeight="1" x14ac:dyDescent="0.25">
      <c r="Q91" s="68">
        <v>812</v>
      </c>
      <c r="R91" s="68" t="s">
        <v>127</v>
      </c>
      <c r="S91" s="73">
        <v>166666.66666666666</v>
      </c>
      <c r="T91" s="73">
        <v>166666.66666666666</v>
      </c>
      <c r="U91" s="73">
        <v>166666.66666666666</v>
      </c>
      <c r="V91" s="73">
        <v>500000</v>
      </c>
    </row>
    <row r="92" spans="17:22" ht="30" customHeight="1" x14ac:dyDescent="0.25">
      <c r="Q92" s="68">
        <v>813</v>
      </c>
      <c r="R92" s="68" t="s">
        <v>128</v>
      </c>
      <c r="S92" s="73">
        <v>166666.66666666666</v>
      </c>
      <c r="T92" s="73">
        <v>166666.66666666666</v>
      </c>
      <c r="U92" s="73">
        <v>166666.66666666666</v>
      </c>
      <c r="V92" s="73">
        <v>500000</v>
      </c>
    </row>
    <row r="93" spans="17:22" ht="30" customHeight="1" x14ac:dyDescent="0.25">
      <c r="Q93" s="68">
        <v>802</v>
      </c>
      <c r="R93" s="68" t="s">
        <v>129</v>
      </c>
      <c r="S93" s="73">
        <v>260161.27486787803</v>
      </c>
      <c r="T93" s="73">
        <v>260161.27486787803</v>
      </c>
      <c r="U93" s="73">
        <v>260161.27486787803</v>
      </c>
      <c r="V93" s="73">
        <v>780483.82460363407</v>
      </c>
    </row>
    <row r="94" spans="17:22" ht="30" customHeight="1" x14ac:dyDescent="0.25">
      <c r="Q94" s="68">
        <v>392</v>
      </c>
      <c r="R94" s="68" t="s">
        <v>130</v>
      </c>
      <c r="S94" s="73">
        <v>166666.66666666666</v>
      </c>
      <c r="T94" s="73">
        <v>166666.66666666666</v>
      </c>
      <c r="U94" s="73">
        <v>166666.66666666666</v>
      </c>
      <c r="V94" s="73">
        <v>500000</v>
      </c>
    </row>
    <row r="95" spans="17:22" ht="30" customHeight="1" x14ac:dyDescent="0.25">
      <c r="Q95" s="68">
        <v>815</v>
      </c>
      <c r="R95" s="68" t="s">
        <v>131</v>
      </c>
      <c r="S95" s="73">
        <v>166666.66666666666</v>
      </c>
      <c r="T95" s="73">
        <v>166666.66666666666</v>
      </c>
      <c r="U95" s="73">
        <v>166666.66666666666</v>
      </c>
      <c r="V95" s="73">
        <v>500000</v>
      </c>
    </row>
    <row r="96" spans="17:22" ht="30" customHeight="1" x14ac:dyDescent="0.25">
      <c r="Q96" s="68">
        <v>928</v>
      </c>
      <c r="R96" s="68" t="s">
        <v>132</v>
      </c>
      <c r="S96" s="73">
        <v>940580.94886404148</v>
      </c>
      <c r="T96" s="73">
        <v>940580.94886404148</v>
      </c>
      <c r="U96" s="73">
        <v>940580.94886404148</v>
      </c>
      <c r="V96" s="73">
        <v>2821742.8465921246</v>
      </c>
    </row>
    <row r="97" spans="17:22" ht="30" customHeight="1" x14ac:dyDescent="0.25">
      <c r="Q97" s="68">
        <v>929</v>
      </c>
      <c r="R97" s="68" t="s">
        <v>133</v>
      </c>
      <c r="S97" s="73">
        <v>166666.66666666666</v>
      </c>
      <c r="T97" s="73">
        <v>166666.66666666666</v>
      </c>
      <c r="U97" s="73">
        <v>166666.66666666666</v>
      </c>
      <c r="V97" s="73">
        <v>500000</v>
      </c>
    </row>
    <row r="98" spans="17:22" ht="30" customHeight="1" x14ac:dyDescent="0.25">
      <c r="Q98" s="68">
        <v>892</v>
      </c>
      <c r="R98" s="68" t="s">
        <v>134</v>
      </c>
      <c r="S98" s="73">
        <v>419658.03051090339</v>
      </c>
      <c r="T98" s="73">
        <v>419658.03051090339</v>
      </c>
      <c r="U98" s="73">
        <v>419658.03051090339</v>
      </c>
      <c r="V98" s="73">
        <v>1258974.0915327102</v>
      </c>
    </row>
    <row r="99" spans="17:22" ht="30" customHeight="1" x14ac:dyDescent="0.25">
      <c r="Q99" s="68">
        <v>891</v>
      </c>
      <c r="R99" s="68" t="s">
        <v>135</v>
      </c>
      <c r="S99" s="73">
        <v>848600.778359944</v>
      </c>
      <c r="T99" s="73">
        <v>848600.778359944</v>
      </c>
      <c r="U99" s="73">
        <v>848600.778359944</v>
      </c>
      <c r="V99" s="73">
        <v>2545802.335079832</v>
      </c>
    </row>
    <row r="100" spans="17:22" ht="30" customHeight="1" x14ac:dyDescent="0.25">
      <c r="Q100" s="68">
        <v>353</v>
      </c>
      <c r="R100" s="68" t="s">
        <v>136</v>
      </c>
      <c r="S100" s="73">
        <v>166666.66666666666</v>
      </c>
      <c r="T100" s="73">
        <v>166666.66666666666</v>
      </c>
      <c r="U100" s="73">
        <v>166666.66666666666</v>
      </c>
      <c r="V100" s="73">
        <v>500000</v>
      </c>
    </row>
    <row r="101" spans="17:22" ht="30" customHeight="1" x14ac:dyDescent="0.25">
      <c r="Q101" s="68">
        <v>931</v>
      </c>
      <c r="R101" s="68" t="s">
        <v>137</v>
      </c>
      <c r="S101" s="73">
        <v>818155.26565868838</v>
      </c>
      <c r="T101" s="73">
        <v>818155.26565868838</v>
      </c>
      <c r="U101" s="73">
        <v>818155.26565868838</v>
      </c>
      <c r="V101" s="73">
        <v>2454465.7969760653</v>
      </c>
    </row>
    <row r="102" spans="17:22" ht="30" customHeight="1" x14ac:dyDescent="0.25">
      <c r="Q102" s="68">
        <v>874</v>
      </c>
      <c r="R102" s="68" t="s">
        <v>138</v>
      </c>
      <c r="S102" s="73">
        <v>368245.1242515787</v>
      </c>
      <c r="T102" s="73">
        <v>368245.1242515787</v>
      </c>
      <c r="U102" s="73">
        <v>368245.1242515787</v>
      </c>
      <c r="V102" s="73">
        <v>1104735.3727547361</v>
      </c>
    </row>
    <row r="103" spans="17:22" ht="30" customHeight="1" x14ac:dyDescent="0.25">
      <c r="Q103" s="68">
        <v>879</v>
      </c>
      <c r="R103" s="68" t="s">
        <v>139</v>
      </c>
      <c r="S103" s="73">
        <v>254566.53105523391</v>
      </c>
      <c r="T103" s="73">
        <v>254566.53105523391</v>
      </c>
      <c r="U103" s="73">
        <v>254566.53105523391</v>
      </c>
      <c r="V103" s="73">
        <v>763699.59316570172</v>
      </c>
    </row>
    <row r="104" spans="17:22" ht="30" customHeight="1" x14ac:dyDescent="0.25">
      <c r="Q104" s="68">
        <v>836</v>
      </c>
      <c r="R104" s="68" t="s">
        <v>140</v>
      </c>
      <c r="S104" s="73">
        <v>167549.31228494088</v>
      </c>
      <c r="T104" s="73">
        <v>167549.31228494088</v>
      </c>
      <c r="U104" s="73">
        <v>167549.31228494088</v>
      </c>
      <c r="V104" s="73">
        <v>502647.93685482268</v>
      </c>
    </row>
    <row r="105" spans="17:22" ht="30" customHeight="1" x14ac:dyDescent="0.25">
      <c r="Q105" s="68">
        <v>851</v>
      </c>
      <c r="R105" s="68" t="s">
        <v>141</v>
      </c>
      <c r="S105" s="73">
        <v>256869.44304729925</v>
      </c>
      <c r="T105" s="73">
        <v>256869.44304729925</v>
      </c>
      <c r="U105" s="73">
        <v>256869.44304729925</v>
      </c>
      <c r="V105" s="73">
        <v>770608.32914189773</v>
      </c>
    </row>
    <row r="106" spans="17:22" ht="30" customHeight="1" x14ac:dyDescent="0.25">
      <c r="Q106" s="68">
        <v>870</v>
      </c>
      <c r="R106" s="68" t="s">
        <v>142</v>
      </c>
      <c r="S106" s="73">
        <v>273709.80898896069</v>
      </c>
      <c r="T106" s="73">
        <v>273709.80898896069</v>
      </c>
      <c r="U106" s="73">
        <v>273709.80898896069</v>
      </c>
      <c r="V106" s="73">
        <v>821129.42696688208</v>
      </c>
    </row>
    <row r="107" spans="17:22" ht="30" customHeight="1" x14ac:dyDescent="0.25">
      <c r="Q107" s="68">
        <v>317</v>
      </c>
      <c r="R107" s="68" t="s">
        <v>143</v>
      </c>
      <c r="S107" s="73">
        <v>984636.00419949042</v>
      </c>
      <c r="T107" s="73">
        <v>984636.00419949042</v>
      </c>
      <c r="U107" s="73">
        <v>984636.00419949042</v>
      </c>
      <c r="V107" s="73">
        <v>2953908.0125984713</v>
      </c>
    </row>
    <row r="108" spans="17:22" ht="30" customHeight="1" x14ac:dyDescent="0.25">
      <c r="Q108" s="68">
        <v>807</v>
      </c>
      <c r="R108" s="68" t="s">
        <v>144</v>
      </c>
      <c r="S108" s="73">
        <v>166666.66666666666</v>
      </c>
      <c r="T108" s="73">
        <v>166666.66666666666</v>
      </c>
      <c r="U108" s="73">
        <v>166666.66666666666</v>
      </c>
      <c r="V108" s="73">
        <v>500000</v>
      </c>
    </row>
    <row r="109" spans="17:22" ht="30" customHeight="1" x14ac:dyDescent="0.25">
      <c r="Q109" s="68">
        <v>318</v>
      </c>
      <c r="R109" s="68" t="s">
        <v>145</v>
      </c>
      <c r="S109" s="73">
        <v>531957.0436856189</v>
      </c>
      <c r="T109" s="73">
        <v>531957.0436856189</v>
      </c>
      <c r="U109" s="73">
        <v>531957.0436856189</v>
      </c>
      <c r="V109" s="73">
        <v>1595871.1310568566</v>
      </c>
    </row>
    <row r="110" spans="17:22" ht="30" customHeight="1" x14ac:dyDescent="0.25">
      <c r="Q110" s="68">
        <v>354</v>
      </c>
      <c r="R110" s="68" t="s">
        <v>146</v>
      </c>
      <c r="S110" s="73">
        <v>166666.66666666666</v>
      </c>
      <c r="T110" s="73">
        <v>166666.66666666666</v>
      </c>
      <c r="U110" s="73">
        <v>166666.66666666666</v>
      </c>
      <c r="V110" s="73">
        <v>500000</v>
      </c>
    </row>
    <row r="111" spans="17:22" ht="30" customHeight="1" x14ac:dyDescent="0.25">
      <c r="Q111" s="68">
        <v>372</v>
      </c>
      <c r="R111" s="68" t="s">
        <v>147</v>
      </c>
      <c r="S111" s="73">
        <v>166666.66666666666</v>
      </c>
      <c r="T111" s="73">
        <v>166666.66666666666</v>
      </c>
      <c r="U111" s="73">
        <v>166666.66666666666</v>
      </c>
      <c r="V111" s="73">
        <v>500000</v>
      </c>
    </row>
    <row r="112" spans="17:22" ht="30" customHeight="1" x14ac:dyDescent="0.25">
      <c r="Q112" s="68">
        <v>857</v>
      </c>
      <c r="R112" s="68" t="s">
        <v>148</v>
      </c>
      <c r="S112" s="73">
        <v>166666.66666666666</v>
      </c>
      <c r="T112" s="73">
        <v>166666.66666666666</v>
      </c>
      <c r="U112" s="73">
        <v>166666.66666666666</v>
      </c>
      <c r="V112" s="73">
        <v>500000</v>
      </c>
    </row>
    <row r="113" spans="17:22" ht="30" customHeight="1" x14ac:dyDescent="0.25">
      <c r="Q113" s="68">
        <v>355</v>
      </c>
      <c r="R113" s="68" t="s">
        <v>149</v>
      </c>
      <c r="S113" s="73">
        <v>421362.9905046674</v>
      </c>
      <c r="T113" s="73">
        <v>421362.9905046674</v>
      </c>
      <c r="U113" s="73">
        <v>421362.9905046674</v>
      </c>
      <c r="V113" s="73">
        <v>1264088.9715140022</v>
      </c>
    </row>
    <row r="114" spans="17:22" ht="30" customHeight="1" x14ac:dyDescent="0.25">
      <c r="Q114" s="68">
        <v>333</v>
      </c>
      <c r="R114" s="68" t="s">
        <v>150</v>
      </c>
      <c r="S114" s="73">
        <v>521462.0171512512</v>
      </c>
      <c r="T114" s="73">
        <v>521462.0171512512</v>
      </c>
      <c r="U114" s="73">
        <v>521462.0171512512</v>
      </c>
      <c r="V114" s="73">
        <v>1564386.0514537536</v>
      </c>
    </row>
    <row r="115" spans="17:22" ht="30" customHeight="1" x14ac:dyDescent="0.25">
      <c r="Q115" s="68">
        <v>343</v>
      </c>
      <c r="R115" s="68" t="s">
        <v>151</v>
      </c>
      <c r="S115" s="73">
        <v>166666.66666666666</v>
      </c>
      <c r="T115" s="73">
        <v>166666.66666666666</v>
      </c>
      <c r="U115" s="73">
        <v>166666.66666666666</v>
      </c>
      <c r="V115" s="73">
        <v>500000</v>
      </c>
    </row>
    <row r="116" spans="17:22" ht="30" customHeight="1" x14ac:dyDescent="0.25">
      <c r="Q116" s="68">
        <v>373</v>
      </c>
      <c r="R116" s="68" t="s">
        <v>152</v>
      </c>
      <c r="S116" s="73">
        <v>496094.41052959074</v>
      </c>
      <c r="T116" s="73">
        <v>496094.41052959074</v>
      </c>
      <c r="U116" s="73">
        <v>496094.41052959074</v>
      </c>
      <c r="V116" s="73">
        <v>1488283.2315887723</v>
      </c>
    </row>
    <row r="117" spans="17:22" ht="30" customHeight="1" x14ac:dyDescent="0.25">
      <c r="Q117" s="68">
        <v>893</v>
      </c>
      <c r="R117" s="68" t="s">
        <v>153</v>
      </c>
      <c r="S117" s="73">
        <v>166666.66666666666</v>
      </c>
      <c r="T117" s="73">
        <v>166666.66666666666</v>
      </c>
      <c r="U117" s="73">
        <v>166666.66666666666</v>
      </c>
      <c r="V117" s="73">
        <v>500000</v>
      </c>
    </row>
    <row r="118" spans="17:22" ht="30" customHeight="1" x14ac:dyDescent="0.25">
      <c r="Q118" s="68">
        <v>871</v>
      </c>
      <c r="R118" s="68" t="s">
        <v>154</v>
      </c>
      <c r="S118" s="73">
        <v>342268.4925494162</v>
      </c>
      <c r="T118" s="73">
        <v>342268.4925494162</v>
      </c>
      <c r="U118" s="73">
        <v>342268.4925494162</v>
      </c>
      <c r="V118" s="73">
        <v>1026805.4776482487</v>
      </c>
    </row>
    <row r="119" spans="17:22" ht="30" customHeight="1" x14ac:dyDescent="0.25">
      <c r="Q119" s="68">
        <v>334</v>
      </c>
      <c r="R119" s="68" t="s">
        <v>155</v>
      </c>
      <c r="S119" s="73">
        <v>278493.56396802835</v>
      </c>
      <c r="T119" s="73">
        <v>278493.56396802835</v>
      </c>
      <c r="U119" s="73">
        <v>278493.56396802835</v>
      </c>
      <c r="V119" s="73">
        <v>835480.69190408499</v>
      </c>
    </row>
    <row r="120" spans="17:22" ht="30" customHeight="1" x14ac:dyDescent="0.25">
      <c r="Q120" s="68">
        <v>933</v>
      </c>
      <c r="R120" s="68" t="s">
        <v>156</v>
      </c>
      <c r="S120" s="73">
        <v>572131.26447645517</v>
      </c>
      <c r="T120" s="73">
        <v>572131.26447645517</v>
      </c>
      <c r="U120" s="73">
        <v>572131.26447645517</v>
      </c>
      <c r="V120" s="73">
        <v>1716393.7934293656</v>
      </c>
    </row>
    <row r="121" spans="17:22" ht="30" customHeight="1" x14ac:dyDescent="0.25">
      <c r="Q121" s="68">
        <v>803</v>
      </c>
      <c r="R121" s="68" t="s">
        <v>157</v>
      </c>
      <c r="S121" s="73">
        <v>398353.86884842877</v>
      </c>
      <c r="T121" s="73">
        <v>398353.86884842877</v>
      </c>
      <c r="U121" s="73">
        <v>398353.86884842877</v>
      </c>
      <c r="V121" s="73">
        <v>1195061.6065452863</v>
      </c>
    </row>
    <row r="122" spans="17:22" ht="30" customHeight="1" x14ac:dyDescent="0.25">
      <c r="Q122" s="68">
        <v>393</v>
      </c>
      <c r="R122" s="68" t="s">
        <v>158</v>
      </c>
      <c r="S122" s="73">
        <v>166666.66666666666</v>
      </c>
      <c r="T122" s="73">
        <v>166666.66666666666</v>
      </c>
      <c r="U122" s="73">
        <v>166666.66666666666</v>
      </c>
      <c r="V122" s="73">
        <v>500000</v>
      </c>
    </row>
    <row r="123" spans="17:22" ht="30" customHeight="1" x14ac:dyDescent="0.25">
      <c r="Q123" s="68">
        <v>852</v>
      </c>
      <c r="R123" s="68" t="s">
        <v>159</v>
      </c>
      <c r="S123" s="73">
        <v>408457.43644517241</v>
      </c>
      <c r="T123" s="73">
        <v>408457.43644517241</v>
      </c>
      <c r="U123" s="73">
        <v>408457.43644517241</v>
      </c>
      <c r="V123" s="73">
        <v>1225372.3093355172</v>
      </c>
    </row>
    <row r="124" spans="17:22" ht="30" customHeight="1" x14ac:dyDescent="0.25">
      <c r="Q124" s="68">
        <v>882</v>
      </c>
      <c r="R124" s="68" t="s">
        <v>160</v>
      </c>
      <c r="S124" s="73">
        <v>230167.40307436266</v>
      </c>
      <c r="T124" s="73">
        <v>230167.40307436266</v>
      </c>
      <c r="U124" s="73">
        <v>230167.40307436266</v>
      </c>
      <c r="V124" s="73">
        <v>690502.20922308799</v>
      </c>
    </row>
    <row r="125" spans="17:22" ht="30" customHeight="1" x14ac:dyDescent="0.25">
      <c r="Q125" s="68">
        <v>210</v>
      </c>
      <c r="R125" s="68" t="s">
        <v>161</v>
      </c>
      <c r="S125" s="73">
        <v>549624.97194605682</v>
      </c>
      <c r="T125" s="73">
        <v>549624.97194605682</v>
      </c>
      <c r="U125" s="73">
        <v>549624.97194605682</v>
      </c>
      <c r="V125" s="73">
        <v>1648874.9158381703</v>
      </c>
    </row>
    <row r="126" spans="17:22" ht="30" customHeight="1" x14ac:dyDescent="0.25">
      <c r="Q126" s="68">
        <v>342</v>
      </c>
      <c r="R126" s="68" t="s">
        <v>162</v>
      </c>
      <c r="S126" s="73">
        <v>166666.66666666666</v>
      </c>
      <c r="T126" s="73">
        <v>166666.66666666666</v>
      </c>
      <c r="U126" s="73">
        <v>166666.66666666666</v>
      </c>
      <c r="V126" s="73">
        <v>500000</v>
      </c>
    </row>
    <row r="127" spans="17:22" ht="30" customHeight="1" x14ac:dyDescent="0.25">
      <c r="Q127" s="68">
        <v>860</v>
      </c>
      <c r="R127" s="68" t="s">
        <v>163</v>
      </c>
      <c r="S127" s="73">
        <v>311412.45853008016</v>
      </c>
      <c r="T127" s="73">
        <v>311412.45853008016</v>
      </c>
      <c r="U127" s="73">
        <v>311412.45853008016</v>
      </c>
      <c r="V127" s="73">
        <v>934237.37559024047</v>
      </c>
    </row>
    <row r="128" spans="17:22" ht="30" customHeight="1" x14ac:dyDescent="0.25">
      <c r="Q128" s="68">
        <v>356</v>
      </c>
      <c r="R128" s="68" t="s">
        <v>164</v>
      </c>
      <c r="S128" s="73">
        <v>321930.7969139716</v>
      </c>
      <c r="T128" s="73">
        <v>321930.7969139716</v>
      </c>
      <c r="U128" s="73">
        <v>321930.7969139716</v>
      </c>
      <c r="V128" s="73">
        <v>965792.39074191474</v>
      </c>
    </row>
    <row r="129" spans="17:22" ht="30" customHeight="1" x14ac:dyDescent="0.25">
      <c r="Q129" s="68">
        <v>808</v>
      </c>
      <c r="R129" s="68" t="s">
        <v>165</v>
      </c>
      <c r="S129" s="73">
        <v>206434.50770107191</v>
      </c>
      <c r="T129" s="73">
        <v>206434.50770107191</v>
      </c>
      <c r="U129" s="73">
        <v>206434.50770107191</v>
      </c>
      <c r="V129" s="73">
        <v>619303.52310321573</v>
      </c>
    </row>
    <row r="130" spans="17:22" ht="30" customHeight="1" x14ac:dyDescent="0.25">
      <c r="Q130" s="68">
        <v>861</v>
      </c>
      <c r="R130" s="68" t="s">
        <v>166</v>
      </c>
      <c r="S130" s="73">
        <v>226043.86695362497</v>
      </c>
      <c r="T130" s="73">
        <v>226043.86695362497</v>
      </c>
      <c r="U130" s="73">
        <v>226043.86695362497</v>
      </c>
      <c r="V130" s="73">
        <v>678131.60086087487</v>
      </c>
    </row>
    <row r="131" spans="17:22" ht="30" customHeight="1" x14ac:dyDescent="0.25">
      <c r="Q131" s="68">
        <v>935</v>
      </c>
      <c r="R131" s="68" t="s">
        <v>167</v>
      </c>
      <c r="S131" s="73">
        <v>461375.76853694516</v>
      </c>
      <c r="T131" s="73">
        <v>461375.76853694516</v>
      </c>
      <c r="U131" s="73">
        <v>461375.76853694516</v>
      </c>
      <c r="V131" s="73">
        <v>1384127.3056108356</v>
      </c>
    </row>
    <row r="132" spans="17:22" ht="30" customHeight="1" x14ac:dyDescent="0.25">
      <c r="Q132" s="68">
        <v>394</v>
      </c>
      <c r="R132" s="68" t="s">
        <v>168</v>
      </c>
      <c r="S132" s="73">
        <v>166666.66666666666</v>
      </c>
      <c r="T132" s="73">
        <v>166666.66666666666</v>
      </c>
      <c r="U132" s="73">
        <v>166666.66666666666</v>
      </c>
      <c r="V132" s="73">
        <v>500000</v>
      </c>
    </row>
    <row r="133" spans="17:22" ht="30" customHeight="1" x14ac:dyDescent="0.25">
      <c r="Q133" s="68">
        <v>936</v>
      </c>
      <c r="R133" s="68" t="s">
        <v>169</v>
      </c>
      <c r="S133" s="73">
        <v>1976696.4331022769</v>
      </c>
      <c r="T133" s="73">
        <v>1976696.4331022769</v>
      </c>
      <c r="U133" s="73">
        <v>1976696.4331022769</v>
      </c>
      <c r="V133" s="73">
        <v>5930089.2993068304</v>
      </c>
    </row>
    <row r="134" spans="17:22" ht="30" customHeight="1" x14ac:dyDescent="0.25">
      <c r="Q134" s="68">
        <v>319</v>
      </c>
      <c r="R134" s="68" t="s">
        <v>170</v>
      </c>
      <c r="S134" s="73">
        <v>616523.93484488165</v>
      </c>
      <c r="T134" s="73">
        <v>616523.93484488165</v>
      </c>
      <c r="U134" s="73">
        <v>616523.93484488165</v>
      </c>
      <c r="V134" s="73">
        <v>1849571.8045346451</v>
      </c>
    </row>
    <row r="135" spans="17:22" ht="30" customHeight="1" x14ac:dyDescent="0.25">
      <c r="Q135" s="68">
        <v>866</v>
      </c>
      <c r="R135" s="68" t="s">
        <v>171</v>
      </c>
      <c r="S135" s="73">
        <v>325873.18667615228</v>
      </c>
      <c r="T135" s="73">
        <v>325873.18667615228</v>
      </c>
      <c r="U135" s="73">
        <v>325873.18667615228</v>
      </c>
      <c r="V135" s="73">
        <v>977619.56002845685</v>
      </c>
    </row>
    <row r="136" spans="17:22" ht="30" customHeight="1" x14ac:dyDescent="0.25">
      <c r="Q136" s="68">
        <v>357</v>
      </c>
      <c r="R136" s="68" t="s">
        <v>172</v>
      </c>
      <c r="S136" s="73">
        <v>211253.94117025426</v>
      </c>
      <c r="T136" s="73">
        <v>211253.94117025426</v>
      </c>
      <c r="U136" s="73">
        <v>211253.94117025426</v>
      </c>
      <c r="V136" s="73">
        <v>633761.82351076277</v>
      </c>
    </row>
    <row r="137" spans="17:22" ht="30" customHeight="1" x14ac:dyDescent="0.25">
      <c r="Q137" s="68">
        <v>894</v>
      </c>
      <c r="R137" s="68" t="s">
        <v>173</v>
      </c>
      <c r="S137" s="73">
        <v>166666.66666666666</v>
      </c>
      <c r="T137" s="73">
        <v>166666.66666666666</v>
      </c>
      <c r="U137" s="73">
        <v>166666.66666666666</v>
      </c>
      <c r="V137" s="73">
        <v>500000</v>
      </c>
    </row>
    <row r="138" spans="17:22" ht="30" customHeight="1" x14ac:dyDescent="0.25">
      <c r="Q138" s="68">
        <v>883</v>
      </c>
      <c r="R138" s="68" t="s">
        <v>174</v>
      </c>
      <c r="S138" s="73">
        <v>357094.39148735319</v>
      </c>
      <c r="T138" s="73">
        <v>357094.39148735319</v>
      </c>
      <c r="U138" s="73">
        <v>357094.39148735319</v>
      </c>
      <c r="V138" s="73">
        <v>1071283.1744620595</v>
      </c>
    </row>
    <row r="139" spans="17:22" ht="30" customHeight="1" x14ac:dyDescent="0.25">
      <c r="Q139" s="68">
        <v>880</v>
      </c>
      <c r="R139" s="68" t="s">
        <v>175</v>
      </c>
      <c r="S139" s="73">
        <v>166666.66666666666</v>
      </c>
      <c r="T139" s="73">
        <v>166666.66666666666</v>
      </c>
      <c r="U139" s="73">
        <v>166666.66666666666</v>
      </c>
      <c r="V139" s="73">
        <v>500000</v>
      </c>
    </row>
    <row r="140" spans="17:22" ht="30" customHeight="1" x14ac:dyDescent="0.25">
      <c r="Q140" s="68">
        <v>211</v>
      </c>
      <c r="R140" s="68" t="s">
        <v>176</v>
      </c>
      <c r="S140" s="73">
        <v>1181119.8288207885</v>
      </c>
      <c r="T140" s="73">
        <v>1181119.8288207885</v>
      </c>
      <c r="U140" s="73">
        <v>1181119.8288207885</v>
      </c>
      <c r="V140" s="73">
        <v>3543359.4864623658</v>
      </c>
    </row>
    <row r="141" spans="17:22" ht="30" customHeight="1" x14ac:dyDescent="0.25">
      <c r="Q141" s="68">
        <v>358</v>
      </c>
      <c r="R141" s="68" t="s">
        <v>177</v>
      </c>
      <c r="S141" s="73">
        <v>344138.28857597336</v>
      </c>
      <c r="T141" s="73">
        <v>344138.28857597336</v>
      </c>
      <c r="U141" s="73">
        <v>344138.28857597336</v>
      </c>
      <c r="V141" s="73">
        <v>1032414.8657279201</v>
      </c>
    </row>
    <row r="142" spans="17:22" ht="30" customHeight="1" x14ac:dyDescent="0.25">
      <c r="Q142" s="68">
        <v>384</v>
      </c>
      <c r="R142" s="68" t="s">
        <v>178</v>
      </c>
      <c r="S142" s="73">
        <v>302487.56725259317</v>
      </c>
      <c r="T142" s="73">
        <v>302487.56725259317</v>
      </c>
      <c r="U142" s="73">
        <v>302487.56725259317</v>
      </c>
      <c r="V142" s="73">
        <v>907462.70175777946</v>
      </c>
    </row>
    <row r="143" spans="17:22" ht="30" customHeight="1" x14ac:dyDescent="0.25">
      <c r="Q143" s="68">
        <v>335</v>
      </c>
      <c r="R143" s="68" t="s">
        <v>179</v>
      </c>
      <c r="S143" s="73">
        <v>319228.59050452575</v>
      </c>
      <c r="T143" s="73">
        <v>319228.59050452575</v>
      </c>
      <c r="U143" s="73">
        <v>319228.59050452575</v>
      </c>
      <c r="V143" s="73">
        <v>957685.7715135772</v>
      </c>
    </row>
    <row r="144" spans="17:22" ht="30" customHeight="1" x14ac:dyDescent="0.25">
      <c r="Q144" s="68">
        <v>320</v>
      </c>
      <c r="R144" s="68" t="s">
        <v>180</v>
      </c>
      <c r="S144" s="73">
        <v>518794.9388209763</v>
      </c>
      <c r="T144" s="73">
        <v>518794.9388209763</v>
      </c>
      <c r="U144" s="73">
        <v>518794.9388209763</v>
      </c>
      <c r="V144" s="73">
        <v>1556384.8164629289</v>
      </c>
    </row>
    <row r="145" spans="17:22" ht="30" customHeight="1" x14ac:dyDescent="0.25">
      <c r="Q145" s="68">
        <v>212</v>
      </c>
      <c r="R145" s="68" t="s">
        <v>181</v>
      </c>
      <c r="S145" s="73">
        <v>634235.08797044738</v>
      </c>
      <c r="T145" s="73">
        <v>634235.08797044738</v>
      </c>
      <c r="U145" s="73">
        <v>634235.08797044738</v>
      </c>
      <c r="V145" s="73">
        <v>1902705.2639113422</v>
      </c>
    </row>
    <row r="146" spans="17:22" ht="30" customHeight="1" x14ac:dyDescent="0.25">
      <c r="Q146" s="68">
        <v>877</v>
      </c>
      <c r="R146" s="68" t="s">
        <v>182</v>
      </c>
      <c r="S146" s="73">
        <v>173309.34431984843</v>
      </c>
      <c r="T146" s="73">
        <v>173309.34431984843</v>
      </c>
      <c r="U146" s="73">
        <v>173309.34431984843</v>
      </c>
      <c r="V146" s="73">
        <v>519928.03295954532</v>
      </c>
    </row>
    <row r="147" spans="17:22" ht="30" customHeight="1" x14ac:dyDescent="0.25">
      <c r="Q147" s="68">
        <v>937</v>
      </c>
      <c r="R147" s="68" t="s">
        <v>183</v>
      </c>
      <c r="S147" s="73">
        <v>424524.18404737831</v>
      </c>
      <c r="T147" s="73">
        <v>424524.18404737831</v>
      </c>
      <c r="U147" s="73">
        <v>424524.18404737831</v>
      </c>
      <c r="V147" s="73">
        <v>1273572.5521421349</v>
      </c>
    </row>
    <row r="148" spans="17:22" ht="30" customHeight="1" x14ac:dyDescent="0.25">
      <c r="Q148" s="68">
        <v>869</v>
      </c>
      <c r="R148" s="68" t="s">
        <v>184</v>
      </c>
      <c r="S148" s="73">
        <v>166666.66666666666</v>
      </c>
      <c r="T148" s="73">
        <v>166666.66666666666</v>
      </c>
      <c r="U148" s="73">
        <v>166666.66666666666</v>
      </c>
      <c r="V148" s="73">
        <v>500000</v>
      </c>
    </row>
    <row r="149" spans="17:22" ht="30" customHeight="1" x14ac:dyDescent="0.25">
      <c r="Q149" s="68">
        <v>938</v>
      </c>
      <c r="R149" s="68" t="s">
        <v>185</v>
      </c>
      <c r="S149" s="73">
        <v>1085113.9007548222</v>
      </c>
      <c r="T149" s="73">
        <v>1085113.9007548222</v>
      </c>
      <c r="U149" s="73">
        <v>1085113.9007548222</v>
      </c>
      <c r="V149" s="73">
        <v>3255341.7022644668</v>
      </c>
    </row>
    <row r="150" spans="17:22" ht="30" customHeight="1" x14ac:dyDescent="0.25">
      <c r="Q150" s="68">
        <v>213</v>
      </c>
      <c r="R150" s="68" t="s">
        <v>186</v>
      </c>
      <c r="S150" s="73">
        <v>479801.35877904645</v>
      </c>
      <c r="T150" s="73">
        <v>479801.35877904645</v>
      </c>
      <c r="U150" s="73">
        <v>479801.35877904645</v>
      </c>
      <c r="V150" s="73">
        <v>1439404.0763371394</v>
      </c>
    </row>
    <row r="151" spans="17:22" ht="30" customHeight="1" x14ac:dyDescent="0.25">
      <c r="Q151" s="68">
        <v>359</v>
      </c>
      <c r="R151" s="68" t="s">
        <v>187</v>
      </c>
      <c r="S151" s="73">
        <v>166666.66666666666</v>
      </c>
      <c r="T151" s="73">
        <v>166666.66666666666</v>
      </c>
      <c r="U151" s="73">
        <v>166666.66666666666</v>
      </c>
      <c r="V151" s="73">
        <v>500000</v>
      </c>
    </row>
    <row r="152" spans="17:22" ht="30" customHeight="1" x14ac:dyDescent="0.25">
      <c r="Q152" s="68">
        <v>865</v>
      </c>
      <c r="R152" s="68" t="s">
        <v>188</v>
      </c>
      <c r="S152" s="73">
        <v>266977.56404370128</v>
      </c>
      <c r="T152" s="73">
        <v>266977.56404370128</v>
      </c>
      <c r="U152" s="73">
        <v>266977.56404370128</v>
      </c>
      <c r="V152" s="73">
        <v>800932.69213110383</v>
      </c>
    </row>
    <row r="153" spans="17:22" ht="30" customHeight="1" x14ac:dyDescent="0.25">
      <c r="Q153" s="68">
        <v>868</v>
      </c>
      <c r="R153" s="68" t="s">
        <v>189</v>
      </c>
      <c r="S153" s="73">
        <v>240923.87851533989</v>
      </c>
      <c r="T153" s="73">
        <v>240923.87851533989</v>
      </c>
      <c r="U153" s="73">
        <v>240923.87851533989</v>
      </c>
      <c r="V153" s="73">
        <v>722771.63554601965</v>
      </c>
    </row>
    <row r="154" spans="17:22" ht="30" customHeight="1" x14ac:dyDescent="0.25">
      <c r="Q154" s="68">
        <v>344</v>
      </c>
      <c r="R154" s="68" t="s">
        <v>190</v>
      </c>
      <c r="S154" s="73">
        <v>166666.66666666666</v>
      </c>
      <c r="T154" s="73">
        <v>166666.66666666666</v>
      </c>
      <c r="U154" s="73">
        <v>166666.66666666666</v>
      </c>
      <c r="V154" s="73">
        <v>500000</v>
      </c>
    </row>
    <row r="155" spans="17:22" ht="30" customHeight="1" x14ac:dyDescent="0.25">
      <c r="Q155" s="68">
        <v>872</v>
      </c>
      <c r="R155" s="68" t="s">
        <v>191</v>
      </c>
      <c r="S155" s="73">
        <v>265760.37749045511</v>
      </c>
      <c r="T155" s="73">
        <v>265760.37749045511</v>
      </c>
      <c r="U155" s="73">
        <v>265760.37749045511</v>
      </c>
      <c r="V155" s="73">
        <v>797281.13247136527</v>
      </c>
    </row>
    <row r="156" spans="17:22" ht="30" customHeight="1" x14ac:dyDescent="0.25">
      <c r="Q156" s="68">
        <v>336</v>
      </c>
      <c r="R156" s="68" t="s">
        <v>192</v>
      </c>
      <c r="S156" s="73">
        <v>386190.26318667247</v>
      </c>
      <c r="T156" s="73">
        <v>386190.26318667247</v>
      </c>
      <c r="U156" s="73">
        <v>386190.26318667247</v>
      </c>
      <c r="V156" s="73">
        <v>1158570.7895600174</v>
      </c>
    </row>
    <row r="157" spans="17:22" ht="30" customHeight="1" x14ac:dyDescent="0.25">
      <c r="Q157" s="68">
        <v>885</v>
      </c>
      <c r="R157" s="68" t="s">
        <v>193</v>
      </c>
      <c r="S157" s="73">
        <v>361888.16876409104</v>
      </c>
      <c r="T157" s="73">
        <v>361888.16876409104</v>
      </c>
      <c r="U157" s="73">
        <v>361888.16876409104</v>
      </c>
      <c r="V157" s="73">
        <v>1085664.5062922731</v>
      </c>
    </row>
    <row r="158" spans="17:22" ht="30" customHeight="1" x14ac:dyDescent="0.25">
      <c r="Q158" s="68">
        <v>816</v>
      </c>
      <c r="R158" s="68" t="s">
        <v>194</v>
      </c>
      <c r="S158" s="73">
        <v>196926.27162761139</v>
      </c>
      <c r="T158" s="73">
        <v>196926.27162761139</v>
      </c>
      <c r="U158" s="73">
        <v>196926.27162761139</v>
      </c>
      <c r="V158" s="73">
        <v>590778.81488283421</v>
      </c>
    </row>
    <row r="159" spans="17:22" ht="30" customHeight="1" x14ac:dyDescent="0.25">
      <c r="Q159" s="68">
        <v>900</v>
      </c>
      <c r="R159" s="68" t="s">
        <v>273</v>
      </c>
      <c r="S159" s="77">
        <f>T159/3</f>
        <v>36851.851851851854</v>
      </c>
      <c r="T159" s="77">
        <f>U159/3</f>
        <v>110555.55555555556</v>
      </c>
      <c r="U159" s="77">
        <f>V159/3</f>
        <v>331666.66666666669</v>
      </c>
      <c r="V159" s="73">
        <v>995000</v>
      </c>
    </row>
  </sheetData>
  <sheetProtection algorithmName="SHA-512" hashValue="Rn9aa3na0k+sIE8mrXCEofJOHxfyfx+NdZLzsi1h85EB/GbayEplZxzu9/GP5vC1LbznnrcYIh+pyVi4rcmU+A==" saltValue="ZD8+X2PpV0qMkZ75xQY9uA==" spinCount="100000" sheet="1" objects="1" scenarios="1" selectLockedCells="1"/>
  <autoFilter ref="L3:L14"/>
  <sortState ref="L6:M28">
    <sortCondition ref="L6:L16"/>
  </sortState>
  <mergeCells count="13">
    <mergeCell ref="C20:D20"/>
    <mergeCell ref="C9:D9"/>
    <mergeCell ref="F5:H5"/>
    <mergeCell ref="F6:H6"/>
    <mergeCell ref="H9:I9"/>
    <mergeCell ref="H20:I20"/>
    <mergeCell ref="E20:G20"/>
    <mergeCell ref="E9:G9"/>
    <mergeCell ref="S1:V1"/>
    <mergeCell ref="F2:I2"/>
    <mergeCell ref="Q2:V2"/>
    <mergeCell ref="Q3:V3"/>
    <mergeCell ref="Q4:V4"/>
  </mergeCells>
  <dataValidations disablePrompts="1" count="1">
    <dataValidation type="list" allowBlank="1" showInputMessage="1" showErrorMessage="1" sqref="L11">
      <formula1>$L$6:$L$26</formula1>
    </dataValidation>
  </dataValidation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Guide for LAs</vt:lpstr>
      <vt:lpstr>Input form</vt:lpstr>
      <vt:lpstr>Plan output</vt:lpstr>
      <vt:lpstr>Do not change - workings</vt:lpstr>
      <vt:lpstr>'Input form'!Print_Area</vt:lpstr>
      <vt:lpstr>'Plan output'!Print_Area</vt:lpstr>
    </vt:vector>
  </TitlesOfParts>
  <Company>DfE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VANDENBERGEN, Olivia</dc:creator>
  <cp:lastModifiedBy>Fran Wylde</cp:lastModifiedBy>
  <cp:lastPrinted>2017-05-26T09:29:56Z</cp:lastPrinted>
  <dcterms:created xsi:type="dcterms:W3CDTF">2017-01-09T10:25:32Z</dcterms:created>
  <dcterms:modified xsi:type="dcterms:W3CDTF">2018-07-18T08:00:46Z</dcterms:modified>
</cp:coreProperties>
</file>